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to\Desktop\Tesi\Impianti\Eolico\"/>
    </mc:Choice>
  </mc:AlternateContent>
  <xr:revisionPtr revIDLastSave="0" documentId="13_ncr:1_{C12B7CB8-05E7-48C0-95A5-2FA8CDB7AA4E}" xr6:coauthVersionLast="47" xr6:coauthVersionMax="47" xr10:uidLastSave="{00000000-0000-0000-0000-000000000000}"/>
  <bookViews>
    <workbookView xWindow="-108" yWindow="-108" windowWidth="23256" windowHeight="12576" firstSheet="6" activeTab="8" xr2:uid="{F784CF3E-17FC-4B18-B8A8-F24A05C4AB85}"/>
  </bookViews>
  <sheets>
    <sheet name="Curva di costo specifico" sheetId="4" r:id="rId1"/>
    <sheet name="Finiere" sheetId="1" r:id="rId2"/>
    <sheet name="Pietrastretta" sheetId="3" r:id="rId3"/>
    <sheet name="Cresta-Gad" sheetId="2" r:id="rId4"/>
    <sheet name="Brumeri-Finiere,Pietrastretta" sheetId="5" r:id="rId5"/>
    <sheet name="Piano economico Cresta 20 Kw" sheetId="6" r:id="rId6"/>
    <sheet name="Piano economico Cresta 60 Kw" sheetId="7" r:id="rId7"/>
    <sheet name="Piano economico Brumeri 20 Kw" sheetId="8" r:id="rId8"/>
    <sheet name="Piano economico Brumeri 60 Kw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2" i="9" l="1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G52" i="9"/>
  <c r="E52" i="9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G52" i="8"/>
  <c r="C7" i="8"/>
  <c r="E52" i="8" s="1"/>
  <c r="L34" i="9"/>
  <c r="M34" i="9" s="1"/>
  <c r="N34" i="9" s="1"/>
  <c r="O34" i="9" s="1"/>
  <c r="P34" i="9" s="1"/>
  <c r="Q34" i="9" s="1"/>
  <c r="R34" i="9" s="1"/>
  <c r="H34" i="9"/>
  <c r="I34" i="9" s="1"/>
  <c r="J34" i="9" s="1"/>
  <c r="K34" i="9" s="1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28" i="9"/>
  <c r="H28" i="9" s="1"/>
  <c r="I28" i="9" s="1"/>
  <c r="J28" i="9" s="1"/>
  <c r="K28" i="9" s="1"/>
  <c r="L28" i="9" s="1"/>
  <c r="M28" i="9" s="1"/>
  <c r="N28" i="9" s="1"/>
  <c r="O28" i="9" s="1"/>
  <c r="P28" i="9" s="1"/>
  <c r="Q28" i="9" s="1"/>
  <c r="R28" i="9" s="1"/>
  <c r="S28" i="9" s="1"/>
  <c r="T28" i="9" s="1"/>
  <c r="U28" i="9" s="1"/>
  <c r="V28" i="9" s="1"/>
  <c r="W28" i="9" s="1"/>
  <c r="X28" i="9" s="1"/>
  <c r="Y28" i="9" s="1"/>
  <c r="Z28" i="9" s="1"/>
  <c r="AA28" i="9" s="1"/>
  <c r="AB28" i="9" s="1"/>
  <c r="AC28" i="9" s="1"/>
  <c r="AD28" i="9" s="1"/>
  <c r="AE28" i="9" s="1"/>
  <c r="AF28" i="9" s="1"/>
  <c r="AG28" i="9" s="1"/>
  <c r="AH28" i="9" s="1"/>
  <c r="AI28" i="9" s="1"/>
  <c r="AJ28" i="9" s="1"/>
  <c r="G24" i="9"/>
  <c r="H24" i="9" s="1"/>
  <c r="I24" i="9" s="1"/>
  <c r="J24" i="9" s="1"/>
  <c r="K24" i="9" s="1"/>
  <c r="L24" i="9" s="1"/>
  <c r="M24" i="9" s="1"/>
  <c r="N24" i="9" s="1"/>
  <c r="O24" i="9" s="1"/>
  <c r="P24" i="9" s="1"/>
  <c r="Q24" i="9" s="1"/>
  <c r="R24" i="9" s="1"/>
  <c r="S24" i="9" s="1"/>
  <c r="T24" i="9" s="1"/>
  <c r="U24" i="9" s="1"/>
  <c r="V24" i="9" s="1"/>
  <c r="W24" i="9" s="1"/>
  <c r="X24" i="9" s="1"/>
  <c r="Y24" i="9" s="1"/>
  <c r="Z24" i="9" s="1"/>
  <c r="AA24" i="9" s="1"/>
  <c r="AB24" i="9" s="1"/>
  <c r="AC24" i="9" s="1"/>
  <c r="AD24" i="9" s="1"/>
  <c r="AE24" i="9" s="1"/>
  <c r="AF24" i="9" s="1"/>
  <c r="AG24" i="9" s="1"/>
  <c r="AH24" i="9" s="1"/>
  <c r="AI24" i="9" s="1"/>
  <c r="AJ24" i="9" s="1"/>
  <c r="C15" i="9"/>
  <c r="I3" i="9" s="1"/>
  <c r="C13" i="9"/>
  <c r="I12" i="9"/>
  <c r="C10" i="9"/>
  <c r="C8" i="9"/>
  <c r="C7" i="9"/>
  <c r="H34" i="8"/>
  <c r="I34" i="8" s="1"/>
  <c r="J34" i="8" s="1"/>
  <c r="K34" i="8" s="1"/>
  <c r="L34" i="8" s="1"/>
  <c r="M34" i="8" s="1"/>
  <c r="N34" i="8" s="1"/>
  <c r="O34" i="8" s="1"/>
  <c r="P34" i="8" s="1"/>
  <c r="Q34" i="8" s="1"/>
  <c r="R34" i="8" s="1"/>
  <c r="S34" i="8" s="1"/>
  <c r="T34" i="8" s="1"/>
  <c r="U34" i="8" s="1"/>
  <c r="V34" i="8" s="1"/>
  <c r="W34" i="8" s="1"/>
  <c r="X34" i="8" s="1"/>
  <c r="Y34" i="8" s="1"/>
  <c r="Z34" i="8" s="1"/>
  <c r="AA34" i="8" s="1"/>
  <c r="AB34" i="8" s="1"/>
  <c r="AC34" i="8" s="1"/>
  <c r="AD34" i="8" s="1"/>
  <c r="AE34" i="8" s="1"/>
  <c r="AF34" i="8" s="1"/>
  <c r="AG34" i="8" s="1"/>
  <c r="AH34" i="8" s="1"/>
  <c r="AI34" i="8" s="1"/>
  <c r="AJ34" i="8" s="1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28" i="8"/>
  <c r="H28" i="8" s="1"/>
  <c r="I28" i="8" s="1"/>
  <c r="J28" i="8" s="1"/>
  <c r="K28" i="8" s="1"/>
  <c r="L28" i="8" s="1"/>
  <c r="M28" i="8" s="1"/>
  <c r="N28" i="8" s="1"/>
  <c r="O28" i="8" s="1"/>
  <c r="P28" i="8" s="1"/>
  <c r="Q28" i="8" s="1"/>
  <c r="R28" i="8" s="1"/>
  <c r="S28" i="8" s="1"/>
  <c r="T28" i="8" s="1"/>
  <c r="U28" i="8" s="1"/>
  <c r="V28" i="8" s="1"/>
  <c r="W28" i="8" s="1"/>
  <c r="X28" i="8" s="1"/>
  <c r="Y28" i="8" s="1"/>
  <c r="Z28" i="8" s="1"/>
  <c r="AA28" i="8" s="1"/>
  <c r="AB28" i="8" s="1"/>
  <c r="AC28" i="8" s="1"/>
  <c r="AD28" i="8" s="1"/>
  <c r="AE28" i="8" s="1"/>
  <c r="AF28" i="8" s="1"/>
  <c r="AG28" i="8" s="1"/>
  <c r="AH28" i="8" s="1"/>
  <c r="AI28" i="8" s="1"/>
  <c r="AJ28" i="8" s="1"/>
  <c r="G24" i="8"/>
  <c r="H24" i="8" s="1"/>
  <c r="I24" i="8" s="1"/>
  <c r="J24" i="8" s="1"/>
  <c r="K24" i="8" s="1"/>
  <c r="L24" i="8" s="1"/>
  <c r="M24" i="8" s="1"/>
  <c r="N24" i="8" s="1"/>
  <c r="O24" i="8" s="1"/>
  <c r="P24" i="8" s="1"/>
  <c r="Q24" i="8" s="1"/>
  <c r="R24" i="8" s="1"/>
  <c r="S24" i="8" s="1"/>
  <c r="T24" i="8" s="1"/>
  <c r="U24" i="8" s="1"/>
  <c r="V24" i="8" s="1"/>
  <c r="W24" i="8" s="1"/>
  <c r="X24" i="8" s="1"/>
  <c r="Y24" i="8" s="1"/>
  <c r="Z24" i="8" s="1"/>
  <c r="AA24" i="8" s="1"/>
  <c r="AB24" i="8" s="1"/>
  <c r="AC24" i="8" s="1"/>
  <c r="AD24" i="8" s="1"/>
  <c r="AE24" i="8" s="1"/>
  <c r="AF24" i="8" s="1"/>
  <c r="AG24" i="8" s="1"/>
  <c r="AH24" i="8" s="1"/>
  <c r="AI24" i="8" s="1"/>
  <c r="AJ24" i="8" s="1"/>
  <c r="C15" i="8"/>
  <c r="C13" i="8"/>
  <c r="I12" i="8"/>
  <c r="C7" i="7"/>
  <c r="E52" i="7" s="1"/>
  <c r="H34" i="7"/>
  <c r="I34" i="7" s="1"/>
  <c r="J34" i="7" s="1"/>
  <c r="K34" i="7" s="1"/>
  <c r="L34" i="7" s="1"/>
  <c r="M34" i="7" s="1"/>
  <c r="N34" i="7" s="1"/>
  <c r="O34" i="7" s="1"/>
  <c r="P34" i="7" s="1"/>
  <c r="Q34" i="7" s="1"/>
  <c r="R34" i="7" s="1"/>
  <c r="S34" i="7" s="1"/>
  <c r="T34" i="7" s="1"/>
  <c r="U34" i="7" s="1"/>
  <c r="V34" i="7" s="1"/>
  <c r="W34" i="7" s="1"/>
  <c r="X34" i="7" s="1"/>
  <c r="Y34" i="7" s="1"/>
  <c r="Z34" i="7" s="1"/>
  <c r="AA34" i="7" s="1"/>
  <c r="AB34" i="7" s="1"/>
  <c r="AC34" i="7" s="1"/>
  <c r="AD34" i="7" s="1"/>
  <c r="AE34" i="7" s="1"/>
  <c r="AF34" i="7" s="1"/>
  <c r="AG34" i="7" s="1"/>
  <c r="AH34" i="7" s="1"/>
  <c r="AI34" i="7" s="1"/>
  <c r="AJ34" i="7" s="1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28" i="7"/>
  <c r="H28" i="7" s="1"/>
  <c r="I28" i="7" s="1"/>
  <c r="J28" i="7" s="1"/>
  <c r="K28" i="7" s="1"/>
  <c r="L28" i="7" s="1"/>
  <c r="M28" i="7" s="1"/>
  <c r="N28" i="7" s="1"/>
  <c r="O28" i="7" s="1"/>
  <c r="P28" i="7" s="1"/>
  <c r="Q28" i="7" s="1"/>
  <c r="R28" i="7" s="1"/>
  <c r="S28" i="7" s="1"/>
  <c r="T28" i="7" s="1"/>
  <c r="U28" i="7" s="1"/>
  <c r="V28" i="7" s="1"/>
  <c r="W28" i="7" s="1"/>
  <c r="X28" i="7" s="1"/>
  <c r="Y28" i="7" s="1"/>
  <c r="Z28" i="7" s="1"/>
  <c r="AA28" i="7" s="1"/>
  <c r="AB28" i="7" s="1"/>
  <c r="AC28" i="7" s="1"/>
  <c r="AD28" i="7" s="1"/>
  <c r="AE28" i="7" s="1"/>
  <c r="AF28" i="7" s="1"/>
  <c r="AG28" i="7" s="1"/>
  <c r="AH28" i="7" s="1"/>
  <c r="AI28" i="7" s="1"/>
  <c r="AJ28" i="7" s="1"/>
  <c r="H24" i="7"/>
  <c r="I24" i="7" s="1"/>
  <c r="J24" i="7" s="1"/>
  <c r="K24" i="7" s="1"/>
  <c r="L24" i="7" s="1"/>
  <c r="M24" i="7" s="1"/>
  <c r="N24" i="7" s="1"/>
  <c r="O24" i="7" s="1"/>
  <c r="P24" i="7" s="1"/>
  <c r="Q24" i="7" s="1"/>
  <c r="R24" i="7" s="1"/>
  <c r="S24" i="7" s="1"/>
  <c r="T24" i="7" s="1"/>
  <c r="U24" i="7" s="1"/>
  <c r="V24" i="7" s="1"/>
  <c r="W24" i="7" s="1"/>
  <c r="X24" i="7" s="1"/>
  <c r="Y24" i="7" s="1"/>
  <c r="Z24" i="7" s="1"/>
  <c r="AA24" i="7" s="1"/>
  <c r="AB24" i="7" s="1"/>
  <c r="AC24" i="7" s="1"/>
  <c r="AD24" i="7" s="1"/>
  <c r="AE24" i="7" s="1"/>
  <c r="AF24" i="7" s="1"/>
  <c r="AG24" i="7" s="1"/>
  <c r="AH24" i="7" s="1"/>
  <c r="AI24" i="7" s="1"/>
  <c r="AJ24" i="7" s="1"/>
  <c r="G24" i="7"/>
  <c r="C15" i="7"/>
  <c r="C16" i="7" s="1"/>
  <c r="C13" i="7"/>
  <c r="I12" i="7"/>
  <c r="I12" i="6"/>
  <c r="C7" i="6"/>
  <c r="E52" i="6" s="1"/>
  <c r="P52" i="6" s="1"/>
  <c r="J34" i="6"/>
  <c r="K34" i="6" s="1"/>
  <c r="L34" i="6" s="1"/>
  <c r="M34" i="6" s="1"/>
  <c r="N34" i="6" s="1"/>
  <c r="O34" i="6" s="1"/>
  <c r="P34" i="6" s="1"/>
  <c r="Q34" i="6" s="1"/>
  <c r="R34" i="6" s="1"/>
  <c r="S34" i="6" s="1"/>
  <c r="T34" i="6" s="1"/>
  <c r="U34" i="6" s="1"/>
  <c r="V34" i="6" s="1"/>
  <c r="W34" i="6" s="1"/>
  <c r="X34" i="6" s="1"/>
  <c r="Y34" i="6" s="1"/>
  <c r="Z34" i="6" s="1"/>
  <c r="AA34" i="6" s="1"/>
  <c r="AB34" i="6" s="1"/>
  <c r="AC34" i="6" s="1"/>
  <c r="AD34" i="6" s="1"/>
  <c r="AE34" i="6" s="1"/>
  <c r="AF34" i="6" s="1"/>
  <c r="AG34" i="6" s="1"/>
  <c r="AH34" i="6" s="1"/>
  <c r="AI34" i="6" s="1"/>
  <c r="AJ34" i="6" s="1"/>
  <c r="H34" i="6"/>
  <c r="I34" i="6" s="1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28" i="6"/>
  <c r="H28" i="6" s="1"/>
  <c r="I28" i="6" s="1"/>
  <c r="J28" i="6" s="1"/>
  <c r="K28" i="6" s="1"/>
  <c r="L28" i="6" s="1"/>
  <c r="M28" i="6" s="1"/>
  <c r="N28" i="6" s="1"/>
  <c r="O28" i="6" s="1"/>
  <c r="P28" i="6" s="1"/>
  <c r="Q28" i="6" s="1"/>
  <c r="R28" i="6" s="1"/>
  <c r="S28" i="6" s="1"/>
  <c r="T28" i="6" s="1"/>
  <c r="U28" i="6" s="1"/>
  <c r="V28" i="6" s="1"/>
  <c r="W28" i="6" s="1"/>
  <c r="X28" i="6" s="1"/>
  <c r="Y28" i="6" s="1"/>
  <c r="Z28" i="6" s="1"/>
  <c r="AA28" i="6" s="1"/>
  <c r="AB28" i="6" s="1"/>
  <c r="AC28" i="6" s="1"/>
  <c r="AD28" i="6" s="1"/>
  <c r="AE28" i="6" s="1"/>
  <c r="AF28" i="6" s="1"/>
  <c r="AG28" i="6" s="1"/>
  <c r="AH28" i="6" s="1"/>
  <c r="AI28" i="6" s="1"/>
  <c r="AJ28" i="6" s="1"/>
  <c r="H24" i="6"/>
  <c r="I24" i="6" s="1"/>
  <c r="J24" i="6" s="1"/>
  <c r="K24" i="6" s="1"/>
  <c r="L24" i="6" s="1"/>
  <c r="M24" i="6" s="1"/>
  <c r="N24" i="6" s="1"/>
  <c r="O24" i="6" s="1"/>
  <c r="P24" i="6" s="1"/>
  <c r="Q24" i="6" s="1"/>
  <c r="R24" i="6" s="1"/>
  <c r="S24" i="6" s="1"/>
  <c r="T24" i="6" s="1"/>
  <c r="U24" i="6" s="1"/>
  <c r="V24" i="6" s="1"/>
  <c r="W24" i="6" s="1"/>
  <c r="X24" i="6" s="1"/>
  <c r="Y24" i="6" s="1"/>
  <c r="Z24" i="6" s="1"/>
  <c r="AA24" i="6" s="1"/>
  <c r="AB24" i="6" s="1"/>
  <c r="AC24" i="6" s="1"/>
  <c r="AD24" i="6" s="1"/>
  <c r="AE24" i="6" s="1"/>
  <c r="AF24" i="6" s="1"/>
  <c r="AG24" i="6" s="1"/>
  <c r="AH24" i="6" s="1"/>
  <c r="AI24" i="6" s="1"/>
  <c r="AJ24" i="6" s="1"/>
  <c r="G24" i="6"/>
  <c r="C15" i="6"/>
  <c r="C16" i="6" s="1"/>
  <c r="C13" i="6"/>
  <c r="C16" i="9" l="1"/>
  <c r="AE44" i="9"/>
  <c r="AA44" i="9"/>
  <c r="S44" i="9"/>
  <c r="K44" i="9"/>
  <c r="AI44" i="9"/>
  <c r="C8" i="8"/>
  <c r="C10" i="8" s="1"/>
  <c r="X45" i="8" s="1"/>
  <c r="S34" i="9"/>
  <c r="T34" i="9" s="1"/>
  <c r="U34" i="9" s="1"/>
  <c r="V34" i="9" s="1"/>
  <c r="W34" i="9" s="1"/>
  <c r="X34" i="9" s="1"/>
  <c r="Y34" i="9" s="1"/>
  <c r="Z34" i="9" s="1"/>
  <c r="AA34" i="9" s="1"/>
  <c r="AB34" i="9" s="1"/>
  <c r="AC34" i="9" s="1"/>
  <c r="AD34" i="9" s="1"/>
  <c r="AJ45" i="9"/>
  <c r="AF45" i="9"/>
  <c r="AB45" i="9"/>
  <c r="X45" i="9"/>
  <c r="T45" i="9"/>
  <c r="P45" i="9"/>
  <c r="L45" i="9"/>
  <c r="H45" i="9"/>
  <c r="AI45" i="9"/>
  <c r="AE45" i="9"/>
  <c r="AA45" i="9"/>
  <c r="W45" i="9"/>
  <c r="S45" i="9"/>
  <c r="O45" i="9"/>
  <c r="K45" i="9"/>
  <c r="G45" i="9"/>
  <c r="F54" i="9"/>
  <c r="AH45" i="9"/>
  <c r="Z45" i="9"/>
  <c r="R45" i="9"/>
  <c r="J45" i="9"/>
  <c r="AD45" i="9"/>
  <c r="N45" i="9"/>
  <c r="AG45" i="9"/>
  <c r="Y45" i="9"/>
  <c r="Q45" i="9"/>
  <c r="I45" i="9"/>
  <c r="V45" i="9"/>
  <c r="U45" i="9"/>
  <c r="AC45" i="9"/>
  <c r="M45" i="9"/>
  <c r="L44" i="9"/>
  <c r="AJ44" i="9"/>
  <c r="G44" i="9"/>
  <c r="O44" i="9"/>
  <c r="W44" i="9"/>
  <c r="AH44" i="9"/>
  <c r="AD44" i="9"/>
  <c r="Z44" i="9"/>
  <c r="V44" i="9"/>
  <c r="R44" i="9"/>
  <c r="N44" i="9"/>
  <c r="J44" i="9"/>
  <c r="AG44" i="9"/>
  <c r="AC44" i="9"/>
  <c r="Y44" i="9"/>
  <c r="U44" i="9"/>
  <c r="Q44" i="9"/>
  <c r="M44" i="9"/>
  <c r="I44" i="9"/>
  <c r="T44" i="9"/>
  <c r="AB44" i="9"/>
  <c r="H44" i="9"/>
  <c r="P44" i="9"/>
  <c r="X44" i="9"/>
  <c r="AF44" i="9"/>
  <c r="I3" i="8"/>
  <c r="C16" i="8"/>
  <c r="AB45" i="8"/>
  <c r="L45" i="8"/>
  <c r="AA45" i="8"/>
  <c r="K45" i="8"/>
  <c r="AD45" i="8"/>
  <c r="N45" i="8"/>
  <c r="AC45" i="8"/>
  <c r="AJ52" i="7"/>
  <c r="AF52" i="7"/>
  <c r="AB52" i="7"/>
  <c r="X52" i="7"/>
  <c r="T52" i="7"/>
  <c r="P52" i="7"/>
  <c r="L52" i="7"/>
  <c r="H52" i="7"/>
  <c r="AI52" i="7"/>
  <c r="AE52" i="7"/>
  <c r="AA52" i="7"/>
  <c r="W52" i="7"/>
  <c r="S52" i="7"/>
  <c r="O52" i="7"/>
  <c r="K52" i="7"/>
  <c r="G52" i="7"/>
  <c r="AD52" i="7"/>
  <c r="V52" i="7"/>
  <c r="N52" i="7"/>
  <c r="AC52" i="7"/>
  <c r="U52" i="7"/>
  <c r="M52" i="7"/>
  <c r="Y52" i="7"/>
  <c r="Z52" i="7"/>
  <c r="Q52" i="7"/>
  <c r="AG52" i="7"/>
  <c r="I52" i="7"/>
  <c r="C8" i="7"/>
  <c r="C10" i="7" s="1"/>
  <c r="J52" i="7"/>
  <c r="R52" i="7"/>
  <c r="AH52" i="7"/>
  <c r="C8" i="6"/>
  <c r="C10" i="6" s="1"/>
  <c r="AI52" i="6"/>
  <c r="AE52" i="6"/>
  <c r="AA52" i="6"/>
  <c r="W52" i="6"/>
  <c r="S52" i="6"/>
  <c r="O52" i="6"/>
  <c r="K52" i="6"/>
  <c r="G52" i="6"/>
  <c r="AH52" i="6"/>
  <c r="AD52" i="6"/>
  <c r="Z52" i="6"/>
  <c r="V52" i="6"/>
  <c r="R52" i="6"/>
  <c r="N52" i="6"/>
  <c r="J52" i="6"/>
  <c r="AC52" i="6"/>
  <c r="U52" i="6"/>
  <c r="M52" i="6"/>
  <c r="AJ52" i="6"/>
  <c r="AB52" i="6"/>
  <c r="T52" i="6"/>
  <c r="L52" i="6"/>
  <c r="AG52" i="6"/>
  <c r="Y52" i="6"/>
  <c r="Q52" i="6"/>
  <c r="I52" i="6"/>
  <c r="X52" i="6"/>
  <c r="H52" i="6"/>
  <c r="AF52" i="6"/>
  <c r="U45" i="8" l="1"/>
  <c r="I45" i="8"/>
  <c r="Q45" i="8"/>
  <c r="R45" i="8"/>
  <c r="AH45" i="8"/>
  <c r="O45" i="8"/>
  <c r="AE45" i="8"/>
  <c r="P45" i="8"/>
  <c r="AF45" i="8"/>
  <c r="AK52" i="8"/>
  <c r="Y45" i="8"/>
  <c r="AG45" i="8"/>
  <c r="V45" i="8"/>
  <c r="F54" i="8"/>
  <c r="S45" i="8"/>
  <c r="AI45" i="8"/>
  <c r="T45" i="8"/>
  <c r="AJ45" i="8"/>
  <c r="M45" i="8"/>
  <c r="J45" i="8"/>
  <c r="Z45" i="8"/>
  <c r="G45" i="8"/>
  <c r="W45" i="8"/>
  <c r="H45" i="8"/>
  <c r="AK52" i="9"/>
  <c r="C56" i="9"/>
  <c r="AE34" i="9"/>
  <c r="C56" i="8"/>
  <c r="AH44" i="8"/>
  <c r="AD44" i="8"/>
  <c r="Z44" i="8"/>
  <c r="V44" i="8"/>
  <c r="R44" i="8"/>
  <c r="N44" i="8"/>
  <c r="J44" i="8"/>
  <c r="AG44" i="8"/>
  <c r="AC44" i="8"/>
  <c r="Y44" i="8"/>
  <c r="U44" i="8"/>
  <c r="Q44" i="8"/>
  <c r="M44" i="8"/>
  <c r="I44" i="8"/>
  <c r="AJ44" i="8"/>
  <c r="AF44" i="8"/>
  <c r="AB44" i="8"/>
  <c r="X44" i="8"/>
  <c r="T44" i="8"/>
  <c r="P44" i="8"/>
  <c r="L44" i="8"/>
  <c r="H44" i="8"/>
  <c r="AE44" i="8"/>
  <c r="O44" i="8"/>
  <c r="AA44" i="8"/>
  <c r="K44" i="8"/>
  <c r="W44" i="8"/>
  <c r="G44" i="8"/>
  <c r="AI44" i="8"/>
  <c r="S44" i="8"/>
  <c r="AJ45" i="7"/>
  <c r="AF45" i="7"/>
  <c r="AB45" i="7"/>
  <c r="X45" i="7"/>
  <c r="T45" i="7"/>
  <c r="P45" i="7"/>
  <c r="L45" i="7"/>
  <c r="H45" i="7"/>
  <c r="AI45" i="7"/>
  <c r="AE45" i="7"/>
  <c r="AA45" i="7"/>
  <c r="W45" i="7"/>
  <c r="S45" i="7"/>
  <c r="O45" i="7"/>
  <c r="K45" i="7"/>
  <c r="G45" i="7"/>
  <c r="F54" i="7"/>
  <c r="AH45" i="7"/>
  <c r="Z45" i="7"/>
  <c r="R45" i="7"/>
  <c r="J45" i="7"/>
  <c r="AG45" i="7"/>
  <c r="Y45" i="7"/>
  <c r="Q45" i="7"/>
  <c r="I45" i="7"/>
  <c r="AD45" i="7"/>
  <c r="N45" i="7"/>
  <c r="U45" i="7"/>
  <c r="AC45" i="7"/>
  <c r="M45" i="7"/>
  <c r="V45" i="7"/>
  <c r="AK52" i="7"/>
  <c r="I3" i="7"/>
  <c r="AI45" i="6"/>
  <c r="AE45" i="6"/>
  <c r="AA45" i="6"/>
  <c r="W45" i="6"/>
  <c r="S45" i="6"/>
  <c r="O45" i="6"/>
  <c r="K45" i="6"/>
  <c r="G45" i="6"/>
  <c r="F54" i="6"/>
  <c r="AH45" i="6"/>
  <c r="AD45" i="6"/>
  <c r="Z45" i="6"/>
  <c r="V45" i="6"/>
  <c r="R45" i="6"/>
  <c r="N45" i="6"/>
  <c r="J45" i="6"/>
  <c r="AG45" i="6"/>
  <c r="Y45" i="6"/>
  <c r="Q45" i="6"/>
  <c r="I45" i="6"/>
  <c r="AF45" i="6"/>
  <c r="X45" i="6"/>
  <c r="P45" i="6"/>
  <c r="H45" i="6"/>
  <c r="AC45" i="6"/>
  <c r="U45" i="6"/>
  <c r="M45" i="6"/>
  <c r="AB45" i="6"/>
  <c r="AJ45" i="6"/>
  <c r="T45" i="6"/>
  <c r="L45" i="6"/>
  <c r="AK52" i="6"/>
  <c r="I3" i="6"/>
  <c r="AF34" i="9" l="1"/>
  <c r="C56" i="7"/>
  <c r="AH44" i="7"/>
  <c r="AD44" i="7"/>
  <c r="Z44" i="7"/>
  <c r="V44" i="7"/>
  <c r="R44" i="7"/>
  <c r="N44" i="7"/>
  <c r="J44" i="7"/>
  <c r="AG44" i="7"/>
  <c r="AC44" i="7"/>
  <c r="Y44" i="7"/>
  <c r="U44" i="7"/>
  <c r="Q44" i="7"/>
  <c r="M44" i="7"/>
  <c r="I44" i="7"/>
  <c r="AF44" i="7"/>
  <c r="X44" i="7"/>
  <c r="P44" i="7"/>
  <c r="H44" i="7"/>
  <c r="AE44" i="7"/>
  <c r="W44" i="7"/>
  <c r="O44" i="7"/>
  <c r="G44" i="7"/>
  <c r="AB44" i="7"/>
  <c r="L44" i="7"/>
  <c r="T44" i="7"/>
  <c r="S44" i="7"/>
  <c r="AA44" i="7"/>
  <c r="K44" i="7"/>
  <c r="AJ44" i="7"/>
  <c r="AI44" i="7"/>
  <c r="C56" i="6"/>
  <c r="AG44" i="6"/>
  <c r="AC44" i="6"/>
  <c r="Y44" i="6"/>
  <c r="U44" i="6"/>
  <c r="Q44" i="6"/>
  <c r="M44" i="6"/>
  <c r="I44" i="6"/>
  <c r="AJ44" i="6"/>
  <c r="AF44" i="6"/>
  <c r="AB44" i="6"/>
  <c r="AE44" i="6"/>
  <c r="X44" i="6"/>
  <c r="S44" i="6"/>
  <c r="N44" i="6"/>
  <c r="H44" i="6"/>
  <c r="AD44" i="6"/>
  <c r="W44" i="6"/>
  <c r="R44" i="6"/>
  <c r="L44" i="6"/>
  <c r="G44" i="6"/>
  <c r="AI44" i="6"/>
  <c r="AA44" i="6"/>
  <c r="V44" i="6"/>
  <c r="P44" i="6"/>
  <c r="K44" i="6"/>
  <c r="Z44" i="6"/>
  <c r="T44" i="6"/>
  <c r="AH44" i="6"/>
  <c r="O44" i="6"/>
  <c r="J44" i="6"/>
  <c r="AG34" i="9" l="1"/>
  <c r="AH34" i="9" l="1"/>
  <c r="AI34" i="9" l="1"/>
  <c r="AJ34" i="9" l="1"/>
  <c r="AK51" i="9" l="1"/>
  <c r="AK50" i="9"/>
  <c r="AK51" i="8" l="1"/>
  <c r="AK50" i="8"/>
  <c r="P138" i="5" l="1"/>
  <c r="P172" i="5" s="1"/>
  <c r="P137" i="5"/>
  <c r="P171" i="5" s="1"/>
  <c r="P136" i="5"/>
  <c r="P170" i="5" s="1"/>
  <c r="P135" i="5"/>
  <c r="P169" i="5" s="1"/>
  <c r="P134" i="5"/>
  <c r="P168" i="5" s="1"/>
  <c r="P133" i="5"/>
  <c r="P167" i="5" s="1"/>
  <c r="P132" i="5"/>
  <c r="P166" i="5" s="1"/>
  <c r="P131" i="5"/>
  <c r="P165" i="5" s="1"/>
  <c r="P130" i="5"/>
  <c r="P164" i="5" s="1"/>
  <c r="P129" i="5"/>
  <c r="P163" i="5" s="1"/>
  <c r="P128" i="5"/>
  <c r="P162" i="5" s="1"/>
  <c r="P127" i="5"/>
  <c r="P161" i="5" s="1"/>
  <c r="P126" i="5"/>
  <c r="P160" i="5" s="1"/>
  <c r="P125" i="5"/>
  <c r="P159" i="5" s="1"/>
  <c r="P124" i="5"/>
  <c r="P158" i="5" s="1"/>
  <c r="P123" i="5"/>
  <c r="P157" i="5" s="1"/>
  <c r="P122" i="5"/>
  <c r="P156" i="5" s="1"/>
  <c r="P121" i="5"/>
  <c r="P155" i="5" s="1"/>
  <c r="P120" i="5"/>
  <c r="P154" i="5" s="1"/>
  <c r="P119" i="5"/>
  <c r="P153" i="5" s="1"/>
  <c r="P118" i="5"/>
  <c r="P152" i="5" s="1"/>
  <c r="P117" i="5"/>
  <c r="P151" i="5" s="1"/>
  <c r="P116" i="5"/>
  <c r="P150" i="5" s="1"/>
  <c r="P115" i="5"/>
  <c r="P149" i="5" s="1"/>
  <c r="P175" i="5" s="1"/>
  <c r="P66" i="5"/>
  <c r="P100" i="5" s="1"/>
  <c r="P65" i="5"/>
  <c r="P99" i="5" s="1"/>
  <c r="P64" i="5"/>
  <c r="P98" i="5" s="1"/>
  <c r="P63" i="5"/>
  <c r="P97" i="5" s="1"/>
  <c r="P62" i="5"/>
  <c r="P96" i="5" s="1"/>
  <c r="P61" i="5"/>
  <c r="P95" i="5" s="1"/>
  <c r="P60" i="5"/>
  <c r="P94" i="5" s="1"/>
  <c r="P59" i="5"/>
  <c r="P93" i="5" s="1"/>
  <c r="P58" i="5"/>
  <c r="P92" i="5" s="1"/>
  <c r="P57" i="5"/>
  <c r="P91" i="5" s="1"/>
  <c r="P56" i="5"/>
  <c r="P90" i="5" s="1"/>
  <c r="P55" i="5"/>
  <c r="P89" i="5" s="1"/>
  <c r="P54" i="5"/>
  <c r="P88" i="5" s="1"/>
  <c r="P53" i="5"/>
  <c r="P87" i="5" s="1"/>
  <c r="P52" i="5"/>
  <c r="P86" i="5" s="1"/>
  <c r="P51" i="5"/>
  <c r="P85" i="5" s="1"/>
  <c r="P50" i="5"/>
  <c r="P84" i="5" s="1"/>
  <c r="P49" i="5"/>
  <c r="P83" i="5" s="1"/>
  <c r="P48" i="5"/>
  <c r="P82" i="5" s="1"/>
  <c r="P47" i="5"/>
  <c r="P81" i="5" s="1"/>
  <c r="P46" i="5"/>
  <c r="P80" i="5" s="1"/>
  <c r="P45" i="5"/>
  <c r="P79" i="5" s="1"/>
  <c r="P44" i="5"/>
  <c r="P78" i="5" s="1"/>
  <c r="P43" i="5"/>
  <c r="P77" i="5" s="1"/>
  <c r="P103" i="5" s="1"/>
  <c r="D7" i="4" l="1"/>
  <c r="D8" i="4"/>
  <c r="D9" i="4"/>
  <c r="D10" i="4"/>
  <c r="D11" i="4"/>
  <c r="D6" i="4"/>
  <c r="Q155" i="2"/>
  <c r="Q158" i="2"/>
  <c r="Q174" i="2"/>
  <c r="Q119" i="2"/>
  <c r="Q153" i="2" s="1"/>
  <c r="Q120" i="2"/>
  <c r="Q154" i="2" s="1"/>
  <c r="Q121" i="2"/>
  <c r="Q122" i="2"/>
  <c r="Q156" i="2" s="1"/>
  <c r="Q123" i="2"/>
  <c r="Q157" i="2" s="1"/>
  <c r="Q124" i="2"/>
  <c r="Q125" i="2"/>
  <c r="Q159" i="2" s="1"/>
  <c r="Q126" i="2"/>
  <c r="Q160" i="2" s="1"/>
  <c r="Q127" i="2"/>
  <c r="Q161" i="2" s="1"/>
  <c r="Q128" i="2"/>
  <c r="Q162" i="2" s="1"/>
  <c r="Q129" i="2"/>
  <c r="Q163" i="2" s="1"/>
  <c r="Q130" i="2"/>
  <c r="Q164" i="2" s="1"/>
  <c r="Q131" i="2"/>
  <c r="Q165" i="2" s="1"/>
  <c r="Q132" i="2"/>
  <c r="Q166" i="2" s="1"/>
  <c r="Q133" i="2"/>
  <c r="Q167" i="2" s="1"/>
  <c r="Q134" i="2"/>
  <c r="Q168" i="2" s="1"/>
  <c r="Q135" i="2"/>
  <c r="Q169" i="2" s="1"/>
  <c r="Q136" i="2"/>
  <c r="Q170" i="2" s="1"/>
  <c r="Q137" i="2"/>
  <c r="Q171" i="2" s="1"/>
  <c r="Q138" i="2"/>
  <c r="Q172" i="2" s="1"/>
  <c r="Q139" i="2"/>
  <c r="Q173" i="2" s="1"/>
  <c r="Q140" i="2"/>
  <c r="Q141" i="2"/>
  <c r="Q175" i="2" s="1"/>
  <c r="Q142" i="2"/>
  <c r="Q176" i="2" s="1"/>
  <c r="U117" i="1"/>
  <c r="U151" i="1" s="1"/>
  <c r="U118" i="1"/>
  <c r="U152" i="1" s="1"/>
  <c r="U119" i="1"/>
  <c r="U153" i="1" s="1"/>
  <c r="U120" i="1"/>
  <c r="U154" i="1" s="1"/>
  <c r="U121" i="1"/>
  <c r="U155" i="1" s="1"/>
  <c r="U122" i="1"/>
  <c r="U156" i="1" s="1"/>
  <c r="U123" i="1"/>
  <c r="U157" i="1" s="1"/>
  <c r="U124" i="1"/>
  <c r="U158" i="1" s="1"/>
  <c r="U125" i="1"/>
  <c r="U159" i="1" s="1"/>
  <c r="U126" i="1"/>
  <c r="U160" i="1" s="1"/>
  <c r="U127" i="1"/>
  <c r="U161" i="1" s="1"/>
  <c r="U128" i="1"/>
  <c r="U162" i="1" s="1"/>
  <c r="U129" i="1"/>
  <c r="U163" i="1" s="1"/>
  <c r="U130" i="1"/>
  <c r="U164" i="1" s="1"/>
  <c r="U131" i="1"/>
  <c r="U165" i="1" s="1"/>
  <c r="U132" i="1"/>
  <c r="U166" i="1" s="1"/>
  <c r="U133" i="1"/>
  <c r="U167" i="1" s="1"/>
  <c r="U134" i="1"/>
  <c r="U168" i="1" s="1"/>
  <c r="U135" i="1"/>
  <c r="U169" i="1" s="1"/>
  <c r="U136" i="1"/>
  <c r="U170" i="1" s="1"/>
  <c r="U137" i="1"/>
  <c r="U171" i="1" s="1"/>
  <c r="U138" i="1"/>
  <c r="U172" i="1" s="1"/>
  <c r="U139" i="1"/>
  <c r="U173" i="1" s="1"/>
  <c r="U140" i="1"/>
  <c r="U174" i="1" s="1"/>
  <c r="S32" i="3"/>
  <c r="W34" i="1"/>
  <c r="S32" i="2"/>
  <c r="D27" i="3"/>
  <c r="D26" i="3"/>
  <c r="D25" i="3"/>
  <c r="D24" i="3"/>
  <c r="D23" i="3"/>
  <c r="D22" i="3"/>
  <c r="D21" i="3"/>
  <c r="AG20" i="3"/>
  <c r="D20" i="3"/>
  <c r="AG19" i="3"/>
  <c r="D19" i="3"/>
  <c r="AG18" i="3"/>
  <c r="D18" i="3"/>
  <c r="AG17" i="3"/>
  <c r="D17" i="3"/>
  <c r="AG16" i="3"/>
  <c r="D16" i="3"/>
  <c r="AG15" i="3"/>
  <c r="D15" i="3"/>
  <c r="AG14" i="3"/>
  <c r="D14" i="3"/>
  <c r="AG13" i="3"/>
  <c r="D13" i="3"/>
  <c r="AG12" i="3"/>
  <c r="D12" i="3"/>
  <c r="AG11" i="3"/>
  <c r="D11" i="3"/>
  <c r="AG10" i="3"/>
  <c r="D10" i="3"/>
  <c r="AG9" i="3"/>
  <c r="AE9" i="3"/>
  <c r="AE10" i="3" s="1"/>
  <c r="AE11" i="3" s="1"/>
  <c r="AE12" i="3" s="1"/>
  <c r="AE13" i="3" s="1"/>
  <c r="AE14" i="3" s="1"/>
  <c r="AE15" i="3" s="1"/>
  <c r="AE16" i="3" s="1"/>
  <c r="AE17" i="3" s="1"/>
  <c r="AE18" i="3" s="1"/>
  <c r="AE19" i="3" s="1"/>
  <c r="AE20" i="3" s="1"/>
  <c r="D9" i="3"/>
  <c r="AG8" i="3"/>
  <c r="AE8" i="3"/>
  <c r="D8" i="3"/>
  <c r="AG7" i="3"/>
  <c r="D7" i="3"/>
  <c r="AG6" i="3"/>
  <c r="D6" i="3"/>
  <c r="AG5" i="3"/>
  <c r="D5" i="3"/>
  <c r="AG4" i="3"/>
  <c r="D4" i="3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D27" i="2"/>
  <c r="D26" i="2"/>
  <c r="D25" i="2"/>
  <c r="D24" i="2"/>
  <c r="D23" i="2"/>
  <c r="D22" i="2"/>
  <c r="D21" i="2"/>
  <c r="AD22" i="2"/>
  <c r="D20" i="2"/>
  <c r="AD21" i="2"/>
  <c r="D19" i="2"/>
  <c r="AD20" i="2"/>
  <c r="D18" i="2"/>
  <c r="AD19" i="2"/>
  <c r="D17" i="2"/>
  <c r="AD18" i="2"/>
  <c r="D16" i="2"/>
  <c r="AD17" i="2"/>
  <c r="D15" i="2"/>
  <c r="AD16" i="2"/>
  <c r="D14" i="2"/>
  <c r="AD15" i="2"/>
  <c r="D13" i="2"/>
  <c r="AD14" i="2"/>
  <c r="D12" i="2"/>
  <c r="AD13" i="2"/>
  <c r="D11" i="2"/>
  <c r="AD12" i="2"/>
  <c r="D10" i="2"/>
  <c r="AD11" i="2"/>
  <c r="D9" i="2"/>
  <c r="AD10" i="2"/>
  <c r="AB10" i="2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D8" i="2"/>
  <c r="AD9" i="2"/>
  <c r="D7" i="2"/>
  <c r="AD8" i="2"/>
  <c r="D6" i="2"/>
  <c r="AD7" i="2"/>
  <c r="D5" i="2"/>
  <c r="AD6" i="2"/>
  <c r="D4" i="2"/>
  <c r="U43" i="2" s="1"/>
  <c r="AK9" i="1"/>
  <c r="AK10" i="1"/>
  <c r="AK11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12" i="1"/>
  <c r="AI13" i="1"/>
  <c r="AI14" i="1" s="1"/>
  <c r="AI15" i="1" s="1"/>
  <c r="AI16" i="1" s="1"/>
  <c r="AI17" i="1" s="1"/>
  <c r="AI18" i="1" s="1"/>
  <c r="AI19" i="1" s="1"/>
  <c r="AI20" i="1" s="1"/>
  <c r="AI21" i="1" s="1"/>
  <c r="AI22" i="1" s="1"/>
  <c r="AI23" i="1" s="1"/>
  <c r="AI24" i="1" s="1"/>
  <c r="AI25" i="1" s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6" i="1"/>
  <c r="U47" i="2" l="1"/>
  <c r="U61" i="2"/>
  <c r="U49" i="2"/>
  <c r="U53" i="2"/>
  <c r="U57" i="2"/>
  <c r="U62" i="2"/>
  <c r="U45" i="2"/>
  <c r="U65" i="2"/>
  <c r="U51" i="2"/>
  <c r="U55" i="2"/>
  <c r="U59" i="2"/>
  <c r="U66" i="2"/>
  <c r="D29" i="2"/>
  <c r="U44" i="2"/>
  <c r="U46" i="2"/>
  <c r="U63" i="2"/>
  <c r="U48" i="2"/>
  <c r="U50" i="2"/>
  <c r="U52" i="2"/>
  <c r="U54" i="2"/>
  <c r="U56" i="2"/>
  <c r="U58" i="2"/>
  <c r="U60" i="2"/>
  <c r="U64" i="2"/>
  <c r="Q179" i="2"/>
  <c r="N5" i="3"/>
  <c r="N44" i="3" s="1"/>
  <c r="N78" i="3" s="1"/>
  <c r="Q63" i="3"/>
  <c r="Q97" i="3" s="1"/>
  <c r="O6" i="3"/>
  <c r="O45" i="3" s="1"/>
  <c r="O79" i="3" s="1"/>
  <c r="P6" i="3"/>
  <c r="P45" i="3" s="1"/>
  <c r="P79" i="3" s="1"/>
  <c r="N8" i="3"/>
  <c r="N47" i="3" s="1"/>
  <c r="N81" i="3" s="1"/>
  <c r="O12" i="3"/>
  <c r="O51" i="3" s="1"/>
  <c r="O85" i="3" s="1"/>
  <c r="Q57" i="3"/>
  <c r="Q91" i="3" s="1"/>
  <c r="O21" i="3"/>
  <c r="O60" i="3" s="1"/>
  <c r="O94" i="3" s="1"/>
  <c r="J21" i="3"/>
  <c r="J60" i="3" s="1"/>
  <c r="J94" i="3" s="1"/>
  <c r="L25" i="3"/>
  <c r="L64" i="3" s="1"/>
  <c r="L98" i="3" s="1"/>
  <c r="G25" i="3"/>
  <c r="G64" i="3" s="1"/>
  <c r="G98" i="3" s="1"/>
  <c r="M27" i="3"/>
  <c r="M66" i="3" s="1"/>
  <c r="M100" i="3" s="1"/>
  <c r="D29" i="3"/>
  <c r="I21" i="3" s="1"/>
  <c r="I60" i="3" s="1"/>
  <c r="I94" i="3" s="1"/>
  <c r="Q43" i="3"/>
  <c r="Q77" i="3" s="1"/>
  <c r="G5" i="3"/>
  <c r="G44" i="3" s="1"/>
  <c r="G78" i="3" s="1"/>
  <c r="F6" i="3"/>
  <c r="F45" i="3" s="1"/>
  <c r="F79" i="3" s="1"/>
  <c r="L6" i="3"/>
  <c r="L45" i="3" s="1"/>
  <c r="L79" i="3" s="1"/>
  <c r="P8" i="3"/>
  <c r="P47" i="3" s="1"/>
  <c r="P81" i="3" s="1"/>
  <c r="P9" i="3"/>
  <c r="P48" i="3" s="1"/>
  <c r="P82" i="3" s="1"/>
  <c r="O9" i="3"/>
  <c r="O48" i="3" s="1"/>
  <c r="O82" i="3" s="1"/>
  <c r="K9" i="3"/>
  <c r="K48" i="3" s="1"/>
  <c r="K82" i="3" s="1"/>
  <c r="P13" i="3"/>
  <c r="P52" i="3" s="1"/>
  <c r="P86" i="3" s="1"/>
  <c r="L13" i="3"/>
  <c r="L52" i="3" s="1"/>
  <c r="L86" i="3" s="1"/>
  <c r="O13" i="3"/>
  <c r="O52" i="3" s="1"/>
  <c r="O86" i="3" s="1"/>
  <c r="K13" i="3"/>
  <c r="K52" i="3" s="1"/>
  <c r="K86" i="3" s="1"/>
  <c r="G13" i="3"/>
  <c r="G52" i="3" s="1"/>
  <c r="G86" i="3" s="1"/>
  <c r="J13" i="3"/>
  <c r="J52" i="3" s="1"/>
  <c r="J86" i="3" s="1"/>
  <c r="F13" i="3"/>
  <c r="F52" i="3" s="1"/>
  <c r="F86" i="3" s="1"/>
  <c r="O16" i="3"/>
  <c r="O55" i="3" s="1"/>
  <c r="O89" i="3" s="1"/>
  <c r="M21" i="3"/>
  <c r="M60" i="3" s="1"/>
  <c r="M94" i="3" s="1"/>
  <c r="M25" i="3"/>
  <c r="M64" i="3" s="1"/>
  <c r="M98" i="3" s="1"/>
  <c r="M5" i="3"/>
  <c r="M44" i="3" s="1"/>
  <c r="M78" i="3" s="1"/>
  <c r="L5" i="3"/>
  <c r="L44" i="3" s="1"/>
  <c r="L78" i="3" s="1"/>
  <c r="P5" i="3"/>
  <c r="P44" i="3" s="1"/>
  <c r="P78" i="3" s="1"/>
  <c r="H6" i="3"/>
  <c r="H45" i="3" s="1"/>
  <c r="H79" i="3" s="1"/>
  <c r="M6" i="3"/>
  <c r="M45" i="3" s="1"/>
  <c r="M79" i="3" s="1"/>
  <c r="I8" i="3"/>
  <c r="I47" i="3" s="1"/>
  <c r="I81" i="3" s="1"/>
  <c r="Q47" i="3"/>
  <c r="Q81" i="3" s="1"/>
  <c r="Q49" i="3"/>
  <c r="Q83" i="3" s="1"/>
  <c r="I13" i="3"/>
  <c r="I52" i="3" s="1"/>
  <c r="I86" i="3" s="1"/>
  <c r="Q53" i="3"/>
  <c r="Q87" i="3" s="1"/>
  <c r="P17" i="3"/>
  <c r="P56" i="3" s="1"/>
  <c r="P90" i="3" s="1"/>
  <c r="L17" i="3"/>
  <c r="L56" i="3" s="1"/>
  <c r="L90" i="3" s="1"/>
  <c r="H17" i="3"/>
  <c r="H56" i="3" s="1"/>
  <c r="H90" i="3" s="1"/>
  <c r="O17" i="3"/>
  <c r="O56" i="3" s="1"/>
  <c r="O90" i="3" s="1"/>
  <c r="K17" i="3"/>
  <c r="K56" i="3" s="1"/>
  <c r="K90" i="3" s="1"/>
  <c r="G17" i="3"/>
  <c r="G56" i="3" s="1"/>
  <c r="G90" i="3" s="1"/>
  <c r="N17" i="3"/>
  <c r="N56" i="3" s="1"/>
  <c r="N90" i="3" s="1"/>
  <c r="J17" i="3"/>
  <c r="J56" i="3" s="1"/>
  <c r="J90" i="3" s="1"/>
  <c r="F17" i="3"/>
  <c r="F56" i="3" s="1"/>
  <c r="F90" i="3" s="1"/>
  <c r="O20" i="3"/>
  <c r="O59" i="3" s="1"/>
  <c r="O93" i="3" s="1"/>
  <c r="Q60" i="3"/>
  <c r="Q94" i="3" s="1"/>
  <c r="Q64" i="3"/>
  <c r="Q98" i="3" s="1"/>
  <c r="I12" i="3"/>
  <c r="I51" i="3" s="1"/>
  <c r="I85" i="3" s="1"/>
  <c r="M12" i="3"/>
  <c r="M51" i="3" s="1"/>
  <c r="M85" i="3" s="1"/>
  <c r="Q51" i="3"/>
  <c r="Q85" i="3" s="1"/>
  <c r="I16" i="3"/>
  <c r="I55" i="3" s="1"/>
  <c r="I89" i="3" s="1"/>
  <c r="M16" i="3"/>
  <c r="M55" i="3" s="1"/>
  <c r="M89" i="3" s="1"/>
  <c r="Q55" i="3"/>
  <c r="Q89" i="3" s="1"/>
  <c r="I20" i="3"/>
  <c r="I59" i="3" s="1"/>
  <c r="I93" i="3" s="1"/>
  <c r="M20" i="3"/>
  <c r="M59" i="3" s="1"/>
  <c r="M93" i="3" s="1"/>
  <c r="Q59" i="3"/>
  <c r="Q93" i="3" s="1"/>
  <c r="I22" i="3"/>
  <c r="I61" i="3" s="1"/>
  <c r="I95" i="3" s="1"/>
  <c r="M22" i="3"/>
  <c r="M61" i="3" s="1"/>
  <c r="M95" i="3" s="1"/>
  <c r="Q61" i="3"/>
  <c r="Q95" i="3" s="1"/>
  <c r="I26" i="3"/>
  <c r="I65" i="3" s="1"/>
  <c r="I99" i="3" s="1"/>
  <c r="M26" i="3"/>
  <c r="M65" i="3" s="1"/>
  <c r="M99" i="3" s="1"/>
  <c r="Q65" i="3"/>
  <c r="Q99" i="3" s="1"/>
  <c r="I11" i="3"/>
  <c r="I50" i="3" s="1"/>
  <c r="I84" i="3" s="1"/>
  <c r="M11" i="3"/>
  <c r="M50" i="3" s="1"/>
  <c r="M84" i="3" s="1"/>
  <c r="Q50" i="3"/>
  <c r="Q84" i="3" s="1"/>
  <c r="F12" i="3"/>
  <c r="F51" i="3" s="1"/>
  <c r="F85" i="3" s="1"/>
  <c r="J12" i="3"/>
  <c r="J51" i="3" s="1"/>
  <c r="J85" i="3" s="1"/>
  <c r="N12" i="3"/>
  <c r="N51" i="3" s="1"/>
  <c r="N85" i="3" s="1"/>
  <c r="I15" i="3"/>
  <c r="I54" i="3" s="1"/>
  <c r="I88" i="3" s="1"/>
  <c r="M15" i="3"/>
  <c r="M54" i="3" s="1"/>
  <c r="M88" i="3" s="1"/>
  <c r="Q54" i="3"/>
  <c r="Q88" i="3" s="1"/>
  <c r="F16" i="3"/>
  <c r="F55" i="3" s="1"/>
  <c r="F89" i="3" s="1"/>
  <c r="J16" i="3"/>
  <c r="J55" i="3" s="1"/>
  <c r="J89" i="3" s="1"/>
  <c r="N16" i="3"/>
  <c r="N55" i="3" s="1"/>
  <c r="N89" i="3" s="1"/>
  <c r="I19" i="3"/>
  <c r="I58" i="3" s="1"/>
  <c r="I92" i="3" s="1"/>
  <c r="M19" i="3"/>
  <c r="M58" i="3" s="1"/>
  <c r="M92" i="3" s="1"/>
  <c r="Q58" i="3"/>
  <c r="Q92" i="3" s="1"/>
  <c r="F20" i="3"/>
  <c r="F59" i="3" s="1"/>
  <c r="F93" i="3" s="1"/>
  <c r="J20" i="3"/>
  <c r="J59" i="3" s="1"/>
  <c r="J93" i="3" s="1"/>
  <c r="N20" i="3"/>
  <c r="N59" i="3" s="1"/>
  <c r="N93" i="3" s="1"/>
  <c r="F22" i="3"/>
  <c r="F61" i="3" s="1"/>
  <c r="F95" i="3" s="1"/>
  <c r="J22" i="3"/>
  <c r="J61" i="3" s="1"/>
  <c r="J95" i="3" s="1"/>
  <c r="N22" i="3"/>
  <c r="N61" i="3" s="1"/>
  <c r="N95" i="3" s="1"/>
  <c r="I23" i="3"/>
  <c r="I62" i="3" s="1"/>
  <c r="I96" i="3" s="1"/>
  <c r="M23" i="3"/>
  <c r="M62" i="3" s="1"/>
  <c r="M96" i="3" s="1"/>
  <c r="Q62" i="3"/>
  <c r="Q96" i="3" s="1"/>
  <c r="F26" i="3"/>
  <c r="F65" i="3" s="1"/>
  <c r="F99" i="3" s="1"/>
  <c r="J26" i="3"/>
  <c r="J65" i="3" s="1"/>
  <c r="J99" i="3" s="1"/>
  <c r="N26" i="3"/>
  <c r="N65" i="3" s="1"/>
  <c r="N99" i="3" s="1"/>
  <c r="O27" i="3"/>
  <c r="O66" i="3" s="1"/>
  <c r="O100" i="3" s="1"/>
  <c r="K27" i="3"/>
  <c r="K66" i="3" s="1"/>
  <c r="K100" i="3" s="1"/>
  <c r="Q66" i="3"/>
  <c r="Q100" i="3" s="1"/>
  <c r="I27" i="3"/>
  <c r="I66" i="3" s="1"/>
  <c r="I100" i="3" s="1"/>
  <c r="N27" i="3"/>
  <c r="N66" i="3" s="1"/>
  <c r="N100" i="3" s="1"/>
  <c r="I7" i="3"/>
  <c r="I46" i="3" s="1"/>
  <c r="I80" i="3" s="1"/>
  <c r="M7" i="3"/>
  <c r="M46" i="3" s="1"/>
  <c r="M80" i="3" s="1"/>
  <c r="I10" i="3"/>
  <c r="I49" i="3" s="1"/>
  <c r="I83" i="3" s="1"/>
  <c r="M10" i="3"/>
  <c r="M49" i="3" s="1"/>
  <c r="M83" i="3" s="1"/>
  <c r="F11" i="3"/>
  <c r="F50" i="3" s="1"/>
  <c r="F84" i="3" s="1"/>
  <c r="J11" i="3"/>
  <c r="J50" i="3" s="1"/>
  <c r="J84" i="3" s="1"/>
  <c r="G12" i="3"/>
  <c r="G51" i="3" s="1"/>
  <c r="G85" i="3" s="1"/>
  <c r="K12" i="3"/>
  <c r="K51" i="3" s="1"/>
  <c r="K85" i="3" s="1"/>
  <c r="I14" i="3"/>
  <c r="I53" i="3" s="1"/>
  <c r="I87" i="3" s="1"/>
  <c r="M14" i="3"/>
  <c r="M53" i="3" s="1"/>
  <c r="M87" i="3" s="1"/>
  <c r="F15" i="3"/>
  <c r="F54" i="3" s="1"/>
  <c r="F88" i="3" s="1"/>
  <c r="J15" i="3"/>
  <c r="J54" i="3" s="1"/>
  <c r="J88" i="3" s="1"/>
  <c r="G16" i="3"/>
  <c r="G55" i="3" s="1"/>
  <c r="G89" i="3" s="1"/>
  <c r="K16" i="3"/>
  <c r="K55" i="3" s="1"/>
  <c r="K89" i="3" s="1"/>
  <c r="I18" i="3"/>
  <c r="I57" i="3" s="1"/>
  <c r="I91" i="3" s="1"/>
  <c r="M18" i="3"/>
  <c r="M57" i="3" s="1"/>
  <c r="M91" i="3" s="1"/>
  <c r="F19" i="3"/>
  <c r="F58" i="3" s="1"/>
  <c r="F92" i="3" s="1"/>
  <c r="J19" i="3"/>
  <c r="J58" i="3" s="1"/>
  <c r="J92" i="3" s="1"/>
  <c r="G20" i="3"/>
  <c r="G59" i="3" s="1"/>
  <c r="G93" i="3" s="1"/>
  <c r="K20" i="3"/>
  <c r="K59" i="3" s="1"/>
  <c r="K93" i="3" s="1"/>
  <c r="G22" i="3"/>
  <c r="G61" i="3" s="1"/>
  <c r="G95" i="3" s="1"/>
  <c r="K22" i="3"/>
  <c r="K61" i="3" s="1"/>
  <c r="K95" i="3" s="1"/>
  <c r="F23" i="3"/>
  <c r="F62" i="3" s="1"/>
  <c r="F96" i="3" s="1"/>
  <c r="J23" i="3"/>
  <c r="J62" i="3" s="1"/>
  <c r="J96" i="3" s="1"/>
  <c r="I24" i="3"/>
  <c r="I63" i="3" s="1"/>
  <c r="I97" i="3" s="1"/>
  <c r="M24" i="3"/>
  <c r="M63" i="3" s="1"/>
  <c r="M97" i="3" s="1"/>
  <c r="G26" i="3"/>
  <c r="G65" i="3" s="1"/>
  <c r="G99" i="3" s="1"/>
  <c r="K26" i="3"/>
  <c r="K65" i="3" s="1"/>
  <c r="K99" i="3" s="1"/>
  <c r="F27" i="3"/>
  <c r="F66" i="3" s="1"/>
  <c r="F100" i="3" s="1"/>
  <c r="J27" i="3"/>
  <c r="J66" i="3" s="1"/>
  <c r="J100" i="3" s="1"/>
  <c r="P27" i="3"/>
  <c r="P66" i="3" s="1"/>
  <c r="P100" i="3" s="1"/>
  <c r="D31" i="1"/>
  <c r="P10" i="1" s="1"/>
  <c r="H16" i="2"/>
  <c r="H131" i="2" l="1"/>
  <c r="H165" i="2" s="1"/>
  <c r="H55" i="2"/>
  <c r="H89" i="2" s="1"/>
  <c r="P49" i="1"/>
  <c r="P83" i="1" s="1"/>
  <c r="K8" i="5"/>
  <c r="P121" i="1"/>
  <c r="P155" i="1" s="1"/>
  <c r="M9" i="3"/>
  <c r="M48" i="3" s="1"/>
  <c r="M82" i="3" s="1"/>
  <c r="H9" i="3"/>
  <c r="H48" i="3" s="1"/>
  <c r="H82" i="3" s="1"/>
  <c r="H8" i="3"/>
  <c r="H47" i="3" s="1"/>
  <c r="H81" i="3" s="1"/>
  <c r="O5" i="3"/>
  <c r="O44" i="3" s="1"/>
  <c r="O78" i="3" s="1"/>
  <c r="M4" i="3"/>
  <c r="M43" i="3" s="1"/>
  <c r="M77" i="3" s="1"/>
  <c r="F25" i="3"/>
  <c r="F64" i="3" s="1"/>
  <c r="F98" i="3" s="1"/>
  <c r="K25" i="3"/>
  <c r="K64" i="3" s="1"/>
  <c r="K98" i="3" s="1"/>
  <c r="P25" i="3"/>
  <c r="P64" i="3" s="1"/>
  <c r="P98" i="3" s="1"/>
  <c r="N21" i="3"/>
  <c r="N60" i="3" s="1"/>
  <c r="N94" i="3" s="1"/>
  <c r="H21" i="3"/>
  <c r="H60" i="3" s="1"/>
  <c r="H94" i="3" s="1"/>
  <c r="N11" i="3"/>
  <c r="N50" i="3" s="1"/>
  <c r="N84" i="3" s="1"/>
  <c r="M8" i="3"/>
  <c r="M47" i="3" s="1"/>
  <c r="M81" i="3" s="1"/>
  <c r="G8" i="3"/>
  <c r="G47" i="3" s="1"/>
  <c r="G81" i="3" s="1"/>
  <c r="J6" i="3"/>
  <c r="J45" i="3" s="1"/>
  <c r="J79" i="3" s="1"/>
  <c r="J5" i="3"/>
  <c r="J44" i="3" s="1"/>
  <c r="J78" i="3" s="1"/>
  <c r="O22" i="3"/>
  <c r="O61" i="3" s="1"/>
  <c r="O95" i="3" s="1"/>
  <c r="I25" i="3"/>
  <c r="I64" i="3" s="1"/>
  <c r="I98" i="3" s="1"/>
  <c r="H5" i="3"/>
  <c r="H44" i="3" s="1"/>
  <c r="H78" i="3" s="1"/>
  <c r="N19" i="3"/>
  <c r="N58" i="3" s="1"/>
  <c r="N92" i="3" s="1"/>
  <c r="N13" i="3"/>
  <c r="N52" i="3" s="1"/>
  <c r="N86" i="3" s="1"/>
  <c r="H13" i="3"/>
  <c r="H52" i="3" s="1"/>
  <c r="H86" i="3" s="1"/>
  <c r="G9" i="3"/>
  <c r="G48" i="3" s="1"/>
  <c r="G82" i="3" s="1"/>
  <c r="L9" i="3"/>
  <c r="L48" i="3" s="1"/>
  <c r="L82" i="3" s="1"/>
  <c r="Q45" i="3"/>
  <c r="Q79" i="3" s="1"/>
  <c r="K5" i="3"/>
  <c r="K44" i="3" s="1"/>
  <c r="K78" i="3" s="1"/>
  <c r="I4" i="3"/>
  <c r="I43" i="3" s="1"/>
  <c r="I77" i="3" s="1"/>
  <c r="J25" i="3"/>
  <c r="J64" i="3" s="1"/>
  <c r="J98" i="3" s="1"/>
  <c r="O25" i="3"/>
  <c r="O64" i="3" s="1"/>
  <c r="O98" i="3" s="1"/>
  <c r="N23" i="3"/>
  <c r="N62" i="3" s="1"/>
  <c r="N96" i="3" s="1"/>
  <c r="G21" i="3"/>
  <c r="G60" i="3" s="1"/>
  <c r="G94" i="3" s="1"/>
  <c r="L21" i="3"/>
  <c r="L60" i="3" s="1"/>
  <c r="L94" i="3" s="1"/>
  <c r="Q44" i="3"/>
  <c r="Q78" i="3" s="1"/>
  <c r="F8" i="3"/>
  <c r="F47" i="3" s="1"/>
  <c r="F81" i="3" s="1"/>
  <c r="K8" i="3"/>
  <c r="K47" i="3" s="1"/>
  <c r="K81" i="3" s="1"/>
  <c r="G6" i="3"/>
  <c r="G45" i="3" s="1"/>
  <c r="G79" i="3" s="1"/>
  <c r="F5" i="3"/>
  <c r="F44" i="3" s="1"/>
  <c r="F78" i="3" s="1"/>
  <c r="Q46" i="3"/>
  <c r="Q80" i="3" s="1"/>
  <c r="P24" i="3"/>
  <c r="P63" i="3" s="1"/>
  <c r="P97" i="3" s="1"/>
  <c r="L24" i="3"/>
  <c r="L63" i="3" s="1"/>
  <c r="L97" i="3" s="1"/>
  <c r="H24" i="3"/>
  <c r="H63" i="3" s="1"/>
  <c r="H97" i="3" s="1"/>
  <c r="P18" i="3"/>
  <c r="P57" i="3" s="1"/>
  <c r="P91" i="3" s="1"/>
  <c r="L18" i="3"/>
  <c r="L57" i="3" s="1"/>
  <c r="L91" i="3" s="1"/>
  <c r="H18" i="3"/>
  <c r="H57" i="3" s="1"/>
  <c r="H91" i="3" s="1"/>
  <c r="P14" i="3"/>
  <c r="P53" i="3" s="1"/>
  <c r="P87" i="3" s="1"/>
  <c r="L14" i="3"/>
  <c r="L53" i="3" s="1"/>
  <c r="L87" i="3" s="1"/>
  <c r="H14" i="3"/>
  <c r="H53" i="3" s="1"/>
  <c r="H87" i="3" s="1"/>
  <c r="P10" i="3"/>
  <c r="P49" i="3" s="1"/>
  <c r="P83" i="3" s="1"/>
  <c r="L10" i="3"/>
  <c r="L49" i="3" s="1"/>
  <c r="L83" i="3" s="1"/>
  <c r="H10" i="3"/>
  <c r="H49" i="3" s="1"/>
  <c r="H83" i="3" s="1"/>
  <c r="P7" i="3"/>
  <c r="P46" i="3" s="1"/>
  <c r="P80" i="3" s="1"/>
  <c r="L7" i="3"/>
  <c r="L46" i="3" s="1"/>
  <c r="L80" i="3" s="1"/>
  <c r="H27" i="3"/>
  <c r="H66" i="3" s="1"/>
  <c r="H100" i="3" s="1"/>
  <c r="O24" i="3"/>
  <c r="O63" i="3" s="1"/>
  <c r="O97" i="3" s="1"/>
  <c r="K24" i="3"/>
  <c r="K63" i="3" s="1"/>
  <c r="K97" i="3" s="1"/>
  <c r="G24" i="3"/>
  <c r="G63" i="3" s="1"/>
  <c r="G97" i="3" s="1"/>
  <c r="P23" i="3"/>
  <c r="P62" i="3" s="1"/>
  <c r="P96" i="3" s="1"/>
  <c r="L23" i="3"/>
  <c r="L62" i="3" s="1"/>
  <c r="L96" i="3" s="1"/>
  <c r="H23" i="3"/>
  <c r="H62" i="3" s="1"/>
  <c r="H96" i="3" s="1"/>
  <c r="P19" i="3"/>
  <c r="P58" i="3" s="1"/>
  <c r="P92" i="3" s="1"/>
  <c r="L19" i="3"/>
  <c r="L58" i="3" s="1"/>
  <c r="L92" i="3" s="1"/>
  <c r="H19" i="3"/>
  <c r="H58" i="3" s="1"/>
  <c r="H92" i="3" s="1"/>
  <c r="O18" i="3"/>
  <c r="O57" i="3" s="1"/>
  <c r="O91" i="3" s="1"/>
  <c r="K18" i="3"/>
  <c r="K57" i="3" s="1"/>
  <c r="K91" i="3" s="1"/>
  <c r="G18" i="3"/>
  <c r="G57" i="3" s="1"/>
  <c r="G91" i="3" s="1"/>
  <c r="P15" i="3"/>
  <c r="P54" i="3" s="1"/>
  <c r="P88" i="3" s="1"/>
  <c r="L15" i="3"/>
  <c r="L54" i="3" s="1"/>
  <c r="L88" i="3" s="1"/>
  <c r="H15" i="3"/>
  <c r="H54" i="3" s="1"/>
  <c r="H88" i="3" s="1"/>
  <c r="O14" i="3"/>
  <c r="O53" i="3" s="1"/>
  <c r="O87" i="3" s="1"/>
  <c r="K14" i="3"/>
  <c r="K53" i="3" s="1"/>
  <c r="K87" i="3" s="1"/>
  <c r="G14" i="3"/>
  <c r="G53" i="3" s="1"/>
  <c r="G87" i="3" s="1"/>
  <c r="P11" i="3"/>
  <c r="P50" i="3" s="1"/>
  <c r="P84" i="3" s="1"/>
  <c r="L11" i="3"/>
  <c r="L50" i="3" s="1"/>
  <c r="L84" i="3" s="1"/>
  <c r="H11" i="3"/>
  <c r="H50" i="3" s="1"/>
  <c r="H84" i="3" s="1"/>
  <c r="P26" i="3"/>
  <c r="P65" i="3" s="1"/>
  <c r="P99" i="3" s="1"/>
  <c r="N24" i="3"/>
  <c r="N63" i="3" s="1"/>
  <c r="N97" i="3" s="1"/>
  <c r="O23" i="3"/>
  <c r="O62" i="3" s="1"/>
  <c r="O96" i="3" s="1"/>
  <c r="P22" i="3"/>
  <c r="P61" i="3" s="1"/>
  <c r="P95" i="3" s="1"/>
  <c r="G19" i="3"/>
  <c r="G58" i="3" s="1"/>
  <c r="G92" i="3" s="1"/>
  <c r="N18" i="3"/>
  <c r="N57" i="3" s="1"/>
  <c r="N91" i="3" s="1"/>
  <c r="H16" i="3"/>
  <c r="H55" i="3" s="1"/>
  <c r="H89" i="3" s="1"/>
  <c r="K15" i="3"/>
  <c r="K54" i="3" s="1"/>
  <c r="K88" i="3" s="1"/>
  <c r="L12" i="3"/>
  <c r="L51" i="3" s="1"/>
  <c r="L85" i="3" s="1"/>
  <c r="O11" i="3"/>
  <c r="O50" i="3" s="1"/>
  <c r="O84" i="3" s="1"/>
  <c r="K10" i="3"/>
  <c r="K49" i="3" s="1"/>
  <c r="K83" i="3" s="1"/>
  <c r="N9" i="3"/>
  <c r="N48" i="3" s="1"/>
  <c r="N82" i="3" s="1"/>
  <c r="F9" i="3"/>
  <c r="F48" i="3" s="1"/>
  <c r="F82" i="3" s="1"/>
  <c r="O7" i="3"/>
  <c r="O46" i="3" s="1"/>
  <c r="O80" i="3" s="1"/>
  <c r="H7" i="3"/>
  <c r="H46" i="3" s="1"/>
  <c r="H80" i="3" s="1"/>
  <c r="N4" i="3"/>
  <c r="N43" i="3" s="1"/>
  <c r="N77" i="3" s="1"/>
  <c r="J4" i="3"/>
  <c r="J43" i="3" s="1"/>
  <c r="J77" i="3" s="1"/>
  <c r="F4" i="3"/>
  <c r="F43" i="3" s="1"/>
  <c r="F77" i="3" s="1"/>
  <c r="I17" i="3"/>
  <c r="I56" i="3" s="1"/>
  <c r="I90" i="3" s="1"/>
  <c r="P12" i="3"/>
  <c r="P51" i="3" s="1"/>
  <c r="P85" i="3" s="1"/>
  <c r="Q48" i="3"/>
  <c r="Q82" i="3" s="1"/>
  <c r="J7" i="3"/>
  <c r="J46" i="3" s="1"/>
  <c r="J80" i="3" s="1"/>
  <c r="K4" i="3"/>
  <c r="K43" i="3" s="1"/>
  <c r="K77" i="3" s="1"/>
  <c r="L27" i="3"/>
  <c r="L66" i="3" s="1"/>
  <c r="L100" i="3" s="1"/>
  <c r="L26" i="3"/>
  <c r="L65" i="3" s="1"/>
  <c r="L99" i="3" s="1"/>
  <c r="J24" i="3"/>
  <c r="J63" i="3" s="1"/>
  <c r="J97" i="3" s="1"/>
  <c r="K23" i="3"/>
  <c r="K62" i="3" s="1"/>
  <c r="K96" i="3" s="1"/>
  <c r="L22" i="3"/>
  <c r="L61" i="3" s="1"/>
  <c r="L95" i="3" s="1"/>
  <c r="P20" i="3"/>
  <c r="P59" i="3" s="1"/>
  <c r="P93" i="3" s="1"/>
  <c r="J18" i="3"/>
  <c r="J57" i="3" s="1"/>
  <c r="J91" i="3" s="1"/>
  <c r="G15" i="3"/>
  <c r="G54" i="3" s="1"/>
  <c r="G88" i="3" s="1"/>
  <c r="N14" i="3"/>
  <c r="N53" i="3" s="1"/>
  <c r="N87" i="3" s="1"/>
  <c r="H12" i="3"/>
  <c r="H51" i="3" s="1"/>
  <c r="H85" i="3" s="1"/>
  <c r="K11" i="3"/>
  <c r="K50" i="3" s="1"/>
  <c r="K84" i="3" s="1"/>
  <c r="J10" i="3"/>
  <c r="J49" i="3" s="1"/>
  <c r="J83" i="3" s="1"/>
  <c r="N7" i="3"/>
  <c r="N46" i="3" s="1"/>
  <c r="N80" i="3" s="1"/>
  <c r="G7" i="3"/>
  <c r="G46" i="3" s="1"/>
  <c r="G80" i="3" s="1"/>
  <c r="K19" i="3"/>
  <c r="K58" i="3" s="1"/>
  <c r="K92" i="3" s="1"/>
  <c r="O15" i="3"/>
  <c r="O54" i="3" s="1"/>
  <c r="O88" i="3" s="1"/>
  <c r="M13" i="3"/>
  <c r="M52" i="3" s="1"/>
  <c r="M86" i="3" s="1"/>
  <c r="N10" i="3"/>
  <c r="N49" i="3" s="1"/>
  <c r="N83" i="3" s="1"/>
  <c r="I9" i="3"/>
  <c r="I48" i="3" s="1"/>
  <c r="I82" i="3" s="1"/>
  <c r="N6" i="3"/>
  <c r="N45" i="3" s="1"/>
  <c r="N79" i="3" s="1"/>
  <c r="G27" i="3"/>
  <c r="G66" i="3" s="1"/>
  <c r="G100" i="3" s="1"/>
  <c r="H26" i="3"/>
  <c r="H65" i="3" s="1"/>
  <c r="H99" i="3" s="1"/>
  <c r="F24" i="3"/>
  <c r="F63" i="3" s="1"/>
  <c r="F97" i="3" s="1"/>
  <c r="G23" i="3"/>
  <c r="G62" i="3" s="1"/>
  <c r="G96" i="3" s="1"/>
  <c r="H22" i="3"/>
  <c r="H61" i="3" s="1"/>
  <c r="H95" i="3" s="1"/>
  <c r="L20" i="3"/>
  <c r="L59" i="3" s="1"/>
  <c r="L93" i="3" s="1"/>
  <c r="O19" i="3"/>
  <c r="O58" i="3" s="1"/>
  <c r="O92" i="3" s="1"/>
  <c r="F18" i="3"/>
  <c r="F57" i="3" s="1"/>
  <c r="F91" i="3" s="1"/>
  <c r="M17" i="3"/>
  <c r="M56" i="3" s="1"/>
  <c r="M90" i="3" s="1"/>
  <c r="P16" i="3"/>
  <c r="P55" i="3" s="1"/>
  <c r="P89" i="3" s="1"/>
  <c r="J14" i="3"/>
  <c r="J53" i="3" s="1"/>
  <c r="J87" i="3" s="1"/>
  <c r="Q52" i="3"/>
  <c r="Q86" i="3" s="1"/>
  <c r="G11" i="3"/>
  <c r="G50" i="3" s="1"/>
  <c r="G84" i="3" s="1"/>
  <c r="O10" i="3"/>
  <c r="O49" i="3" s="1"/>
  <c r="O83" i="3" s="1"/>
  <c r="G10" i="3"/>
  <c r="G49" i="3" s="1"/>
  <c r="G83" i="3" s="1"/>
  <c r="J9" i="3"/>
  <c r="J48" i="3" s="1"/>
  <c r="J82" i="3" s="1"/>
  <c r="K7" i="3"/>
  <c r="K46" i="3" s="1"/>
  <c r="K80" i="3" s="1"/>
  <c r="F7" i="3"/>
  <c r="F46" i="3" s="1"/>
  <c r="F80" i="3" s="1"/>
  <c r="P4" i="3"/>
  <c r="P43" i="3" s="1"/>
  <c r="P77" i="3" s="1"/>
  <c r="L4" i="3"/>
  <c r="L43" i="3" s="1"/>
  <c r="L77" i="3" s="1"/>
  <c r="H4" i="3"/>
  <c r="H43" i="3" s="1"/>
  <c r="H77" i="3" s="1"/>
  <c r="H20" i="3"/>
  <c r="H59" i="3" s="1"/>
  <c r="H93" i="3" s="1"/>
  <c r="L16" i="3"/>
  <c r="L55" i="3" s="1"/>
  <c r="L89" i="3" s="1"/>
  <c r="F14" i="3"/>
  <c r="F53" i="3" s="1"/>
  <c r="F87" i="3" s="1"/>
  <c r="F10" i="3"/>
  <c r="F49" i="3" s="1"/>
  <c r="F83" i="3" s="1"/>
  <c r="L8" i="3"/>
  <c r="L47" i="3" s="1"/>
  <c r="L81" i="3" s="1"/>
  <c r="I6" i="3"/>
  <c r="I45" i="3" s="1"/>
  <c r="I79" i="3" s="1"/>
  <c r="O4" i="3"/>
  <c r="O43" i="3" s="1"/>
  <c r="O77" i="3" s="1"/>
  <c r="G4" i="3"/>
  <c r="G43" i="3" s="1"/>
  <c r="G77" i="3" s="1"/>
  <c r="N25" i="3"/>
  <c r="N64" i="3" s="1"/>
  <c r="N98" i="3" s="1"/>
  <c r="H25" i="3"/>
  <c r="H64" i="3" s="1"/>
  <c r="H98" i="3" s="1"/>
  <c r="F21" i="3"/>
  <c r="F60" i="3" s="1"/>
  <c r="F94" i="3" s="1"/>
  <c r="K21" i="3"/>
  <c r="K60" i="3" s="1"/>
  <c r="K94" i="3" s="1"/>
  <c r="P21" i="3"/>
  <c r="P60" i="3" s="1"/>
  <c r="P94" i="3" s="1"/>
  <c r="N15" i="3"/>
  <c r="N54" i="3" s="1"/>
  <c r="N88" i="3" s="1"/>
  <c r="J8" i="3"/>
  <c r="J47" i="3" s="1"/>
  <c r="J81" i="3" s="1"/>
  <c r="O8" i="3"/>
  <c r="O47" i="3" s="1"/>
  <c r="O81" i="3" s="1"/>
  <c r="K6" i="3"/>
  <c r="K45" i="3" s="1"/>
  <c r="K79" i="3" s="1"/>
  <c r="O26" i="3"/>
  <c r="O65" i="3" s="1"/>
  <c r="O99" i="3" s="1"/>
  <c r="I5" i="3"/>
  <c r="I44" i="3" s="1"/>
  <c r="I78" i="3" s="1"/>
  <c r="Q56" i="3"/>
  <c r="Q90" i="3" s="1"/>
  <c r="O11" i="1"/>
  <c r="O15" i="1"/>
  <c r="P18" i="1"/>
  <c r="U59" i="1"/>
  <c r="U93" i="1" s="1"/>
  <c r="S23" i="1"/>
  <c r="R26" i="1"/>
  <c r="M7" i="1"/>
  <c r="M23" i="1"/>
  <c r="R10" i="1"/>
  <c r="R14" i="1"/>
  <c r="R18" i="1"/>
  <c r="U68" i="1"/>
  <c r="U102" i="1" s="1"/>
  <c r="Q9" i="1"/>
  <c r="P12" i="1"/>
  <c r="O17" i="1"/>
  <c r="Q20" i="1"/>
  <c r="T23" i="1"/>
  <c r="S26" i="1"/>
  <c r="S28" i="1"/>
  <c r="M12" i="1"/>
  <c r="M28" i="1"/>
  <c r="L12" i="1"/>
  <c r="L28" i="1"/>
  <c r="K20" i="1"/>
  <c r="J21" i="1"/>
  <c r="J13" i="1"/>
  <c r="N7" i="1"/>
  <c r="N11" i="1"/>
  <c r="N15" i="1"/>
  <c r="N19" i="1"/>
  <c r="R13" i="1"/>
  <c r="R21" i="1"/>
  <c r="S10" i="1"/>
  <c r="P17" i="1"/>
  <c r="S20" i="1"/>
  <c r="S24" i="1"/>
  <c r="T26" i="1"/>
  <c r="T28" i="1"/>
  <c r="M13" i="1"/>
  <c r="M29" i="1"/>
  <c r="L13" i="1"/>
  <c r="L29" i="1"/>
  <c r="K21" i="1"/>
  <c r="J22" i="1"/>
  <c r="J14" i="1"/>
  <c r="Q8" i="1"/>
  <c r="Q12" i="1"/>
  <c r="R20" i="1"/>
  <c r="T9" i="1"/>
  <c r="Q17" i="1"/>
  <c r="T22" i="1"/>
  <c r="N17" i="1"/>
  <c r="P19" i="1"/>
  <c r="P21" i="1"/>
  <c r="N6" i="1"/>
  <c r="L7" i="1"/>
  <c r="L11" i="1"/>
  <c r="L15" i="1"/>
  <c r="L19" i="1"/>
  <c r="L23" i="1"/>
  <c r="L27" i="1"/>
  <c r="K7" i="1"/>
  <c r="K11" i="1"/>
  <c r="K15" i="1"/>
  <c r="K19" i="1"/>
  <c r="K23" i="1"/>
  <c r="K27" i="1"/>
  <c r="J16" i="1"/>
  <c r="J20" i="1"/>
  <c r="J24" i="1"/>
  <c r="J28" i="1"/>
  <c r="J8" i="1"/>
  <c r="J12" i="1"/>
  <c r="L14" i="1"/>
  <c r="K10" i="1"/>
  <c r="K26" i="1"/>
  <c r="J27" i="1"/>
  <c r="O22" i="1"/>
  <c r="U65" i="1"/>
  <c r="U99" i="1" s="1"/>
  <c r="U66" i="1"/>
  <c r="U100" i="1" s="1"/>
  <c r="U67" i="1"/>
  <c r="U101" i="1" s="1"/>
  <c r="M10" i="1"/>
  <c r="M18" i="1"/>
  <c r="M26" i="1"/>
  <c r="Q6" i="1"/>
  <c r="L10" i="1"/>
  <c r="L22" i="1"/>
  <c r="L6" i="1"/>
  <c r="K18" i="1"/>
  <c r="K6" i="1"/>
  <c r="J23" i="1"/>
  <c r="J11" i="1"/>
  <c r="T7" i="1"/>
  <c r="T8" i="1"/>
  <c r="T11" i="1"/>
  <c r="T12" i="1"/>
  <c r="T15" i="1"/>
  <c r="T16" i="1"/>
  <c r="Q19" i="1"/>
  <c r="O20" i="1"/>
  <c r="T20" i="1"/>
  <c r="Q23" i="1"/>
  <c r="O24" i="1"/>
  <c r="T24" i="1"/>
  <c r="Q26" i="1"/>
  <c r="Q27" i="1"/>
  <c r="Q28" i="1"/>
  <c r="M14" i="1"/>
  <c r="M22" i="1"/>
  <c r="M6" i="1"/>
  <c r="U45" i="1"/>
  <c r="U79" i="1" s="1"/>
  <c r="L18" i="1"/>
  <c r="L26" i="1"/>
  <c r="K14" i="1"/>
  <c r="K22" i="1"/>
  <c r="J19" i="1"/>
  <c r="J7" i="1"/>
  <c r="J15" i="1"/>
  <c r="Q14" i="1"/>
  <c r="P11" i="1"/>
  <c r="O23" i="1"/>
  <c r="O28" i="1"/>
  <c r="M24" i="1"/>
  <c r="L24" i="1"/>
  <c r="J17" i="1"/>
  <c r="R11" i="1"/>
  <c r="R19" i="1"/>
  <c r="U64" i="1"/>
  <c r="U98" i="1" s="1"/>
  <c r="S16" i="1"/>
  <c r="U62" i="1"/>
  <c r="U96" i="1" s="1"/>
  <c r="P26" i="1"/>
  <c r="M9" i="1"/>
  <c r="L9" i="1"/>
  <c r="L25" i="1"/>
  <c r="J18" i="1"/>
  <c r="U47" i="1"/>
  <c r="U81" i="1" s="1"/>
  <c r="U51" i="1"/>
  <c r="U85" i="1" s="1"/>
  <c r="N24" i="1"/>
  <c r="Q21" i="1"/>
  <c r="S15" i="1"/>
  <c r="Q22" i="1"/>
  <c r="O12" i="1"/>
  <c r="S21" i="1"/>
  <c r="N10" i="1"/>
  <c r="N25" i="1"/>
  <c r="O21" i="1"/>
  <c r="O29" i="1"/>
  <c r="O6" i="1"/>
  <c r="L16" i="1"/>
  <c r="K24" i="1"/>
  <c r="J25" i="1"/>
  <c r="S7" i="1"/>
  <c r="U46" i="1"/>
  <c r="U80" i="1" s="1"/>
  <c r="U50" i="1"/>
  <c r="U84" i="1" s="1"/>
  <c r="U54" i="1"/>
  <c r="U88" i="1" s="1"/>
  <c r="R23" i="1"/>
  <c r="N13" i="1"/>
  <c r="N21" i="1"/>
  <c r="S12" i="1"/>
  <c r="U56" i="1"/>
  <c r="U90" i="1" s="1"/>
  <c r="U60" i="1"/>
  <c r="U94" i="1" s="1"/>
  <c r="P25" i="1"/>
  <c r="P27" i="1"/>
  <c r="P29" i="1"/>
  <c r="M17" i="1"/>
  <c r="P6" i="1"/>
  <c r="L17" i="1"/>
  <c r="K9" i="1"/>
  <c r="K25" i="1"/>
  <c r="J26" i="1"/>
  <c r="R8" i="1"/>
  <c r="R12" i="1"/>
  <c r="R16" i="1"/>
  <c r="N20" i="1"/>
  <c r="T10" i="1"/>
  <c r="O18" i="1"/>
  <c r="Q25" i="1"/>
  <c r="P7" i="1"/>
  <c r="P23" i="1"/>
  <c r="N29" i="1"/>
  <c r="N28" i="1"/>
  <c r="Q18" i="1"/>
  <c r="O10" i="1"/>
  <c r="O14" i="1"/>
  <c r="S17" i="1"/>
  <c r="P20" i="1"/>
  <c r="U61" i="1"/>
  <c r="U95" i="1" s="1"/>
  <c r="R25" i="1"/>
  <c r="R29" i="1"/>
  <c r="M19" i="1"/>
  <c r="Q10" i="1"/>
  <c r="N22" i="1"/>
  <c r="U48" i="1"/>
  <c r="U82" i="1" s="1"/>
  <c r="P16" i="1"/>
  <c r="T19" i="1"/>
  <c r="O26" i="1"/>
  <c r="M8" i="1"/>
  <c r="L8" i="1"/>
  <c r="K16" i="1"/>
  <c r="J9" i="1"/>
  <c r="R7" i="1"/>
  <c r="R15" i="1"/>
  <c r="Q13" i="1"/>
  <c r="S9" i="1"/>
  <c r="U58" i="1"/>
  <c r="U92" i="1" s="1"/>
  <c r="P28" i="1"/>
  <c r="M25" i="1"/>
  <c r="K17" i="1"/>
  <c r="J10" i="1"/>
  <c r="Q16" i="1"/>
  <c r="T14" i="1"/>
  <c r="R17" i="1"/>
  <c r="S13" i="1"/>
  <c r="O25" i="1"/>
  <c r="O8" i="1"/>
  <c r="O16" i="1"/>
  <c r="U57" i="1"/>
  <c r="U91" i="1" s="1"/>
  <c r="P24" i="1"/>
  <c r="R27" i="1"/>
  <c r="M11" i="1"/>
  <c r="M27" i="1"/>
  <c r="N14" i="1"/>
  <c r="N18" i="1"/>
  <c r="R9" i="1"/>
  <c r="P13" i="1"/>
  <c r="T17" i="1"/>
  <c r="Q24" i="1"/>
  <c r="O27" i="1"/>
  <c r="M16" i="1"/>
  <c r="K8" i="1"/>
  <c r="O9" i="1"/>
  <c r="O13" i="1"/>
  <c r="U55" i="1"/>
  <c r="U89" i="1" s="1"/>
  <c r="S19" i="1"/>
  <c r="P22" i="1"/>
  <c r="U63" i="1"/>
  <c r="U97" i="1" s="1"/>
  <c r="R28" i="1"/>
  <c r="M15" i="1"/>
  <c r="R6" i="1"/>
  <c r="U49" i="1"/>
  <c r="U83" i="1" s="1"/>
  <c r="U53" i="1"/>
  <c r="U87" i="1" s="1"/>
  <c r="R22" i="1"/>
  <c r="N9" i="1"/>
  <c r="P8" i="1"/>
  <c r="P15" i="1"/>
  <c r="O19" i="1"/>
  <c r="T21" i="1"/>
  <c r="S25" i="1"/>
  <c r="S27" i="1"/>
  <c r="S29" i="1"/>
  <c r="M20" i="1"/>
  <c r="S6" i="1"/>
  <c r="L20" i="1"/>
  <c r="K12" i="1"/>
  <c r="K28" i="1"/>
  <c r="J29" i="1"/>
  <c r="O7" i="1"/>
  <c r="Q7" i="1"/>
  <c r="Q11" i="1"/>
  <c r="Q15" i="1"/>
  <c r="N23" i="1"/>
  <c r="U52" i="1"/>
  <c r="U86" i="1" s="1"/>
  <c r="S8" i="1"/>
  <c r="S14" i="1"/>
  <c r="S18" i="1"/>
  <c r="S22" i="1"/>
  <c r="T25" i="1"/>
  <c r="T27" i="1"/>
  <c r="T29" i="1"/>
  <c r="M21" i="1"/>
  <c r="T6" i="1"/>
  <c r="L21" i="1"/>
  <c r="K13" i="1"/>
  <c r="K29" i="1"/>
  <c r="J6" i="1"/>
  <c r="N8" i="1"/>
  <c r="N12" i="1"/>
  <c r="N16" i="1"/>
  <c r="R24" i="1"/>
  <c r="T13" i="1"/>
  <c r="T18" i="1"/>
  <c r="Q29" i="1"/>
  <c r="S11" i="1"/>
  <c r="N27" i="1"/>
  <c r="P14" i="1"/>
  <c r="P9" i="1"/>
  <c r="N26" i="1"/>
  <c r="H17" i="2"/>
  <c r="I17" i="2"/>
  <c r="Q96" i="2"/>
  <c r="P21" i="2"/>
  <c r="L7" i="2"/>
  <c r="J27" i="2"/>
  <c r="N27" i="2"/>
  <c r="I24" i="2"/>
  <c r="L19" i="2"/>
  <c r="F22" i="2"/>
  <c r="F13" i="2"/>
  <c r="F17" i="2"/>
  <c r="M15" i="2"/>
  <c r="G10" i="2"/>
  <c r="G18" i="2"/>
  <c r="P11" i="2"/>
  <c r="P9" i="2"/>
  <c r="O16" i="2"/>
  <c r="Q95" i="2"/>
  <c r="H21" i="2"/>
  <c r="M25" i="2"/>
  <c r="O26" i="2"/>
  <c r="J24" i="2"/>
  <c r="M19" i="2"/>
  <c r="N12" i="2"/>
  <c r="N6" i="2"/>
  <c r="Q98" i="2"/>
  <c r="F21" i="2"/>
  <c r="F18" i="2"/>
  <c r="L9" i="2"/>
  <c r="J10" i="2"/>
  <c r="O18" i="2"/>
  <c r="N11" i="2"/>
  <c r="F16" i="2"/>
  <c r="O20" i="2"/>
  <c r="O17" i="2"/>
  <c r="P24" i="2"/>
  <c r="L8" i="2"/>
  <c r="G25" i="2"/>
  <c r="G21" i="2"/>
  <c r="Q93" i="2"/>
  <c r="J18" i="2"/>
  <c r="G11" i="2"/>
  <c r="N16" i="2"/>
  <c r="J20" i="2"/>
  <c r="H26" i="2"/>
  <c r="L14" i="2"/>
  <c r="J5" i="2"/>
  <c r="M12" i="2"/>
  <c r="I15" i="2"/>
  <c r="Q91" i="2"/>
  <c r="M16" i="2"/>
  <c r="J16" i="2"/>
  <c r="O25" i="2"/>
  <c r="I20" i="2"/>
  <c r="M27" i="2"/>
  <c r="N26" i="2"/>
  <c r="G20" i="2"/>
  <c r="J14" i="2"/>
  <c r="M7" i="2"/>
  <c r="P5" i="2"/>
  <c r="N20" i="2"/>
  <c r="L12" i="2"/>
  <c r="G17" i="2"/>
  <c r="P15" i="2"/>
  <c r="O10" i="2"/>
  <c r="K18" i="2"/>
  <c r="H11" i="2"/>
  <c r="K27" i="2"/>
  <c r="G9" i="2"/>
  <c r="H25" i="2"/>
  <c r="M26" i="2"/>
  <c r="F19" i="2"/>
  <c r="L5" i="2"/>
  <c r="M13" i="2"/>
  <c r="K15" i="2"/>
  <c r="P10" i="2"/>
  <c r="K9" i="2"/>
  <c r="I25" i="2"/>
  <c r="F27" i="2"/>
  <c r="L22" i="2"/>
  <c r="P8" i="2"/>
  <c r="Q94" i="2"/>
  <c r="L21" i="2"/>
  <c r="H10" i="2"/>
  <c r="P18" i="2"/>
  <c r="I9" i="2"/>
  <c r="K23" i="2"/>
  <c r="I27" i="2"/>
  <c r="P17" i="2"/>
  <c r="G27" i="2"/>
  <c r="M24" i="2"/>
  <c r="O19" i="2"/>
  <c r="N13" i="2"/>
  <c r="F7" i="2"/>
  <c r="M4" i="2"/>
  <c r="Q90" i="2"/>
  <c r="J12" i="2"/>
  <c r="M17" i="2"/>
  <c r="G15" i="2"/>
  <c r="Q83" i="2"/>
  <c r="H18" i="2"/>
  <c r="I11" i="2"/>
  <c r="L16" i="2"/>
  <c r="P25" i="2"/>
  <c r="L13" i="2"/>
  <c r="G16" i="2"/>
  <c r="P16" i="2"/>
  <c r="N25" i="2"/>
  <c r="M20" i="2"/>
  <c r="Q100" i="2"/>
  <c r="O27" i="2"/>
  <c r="J25" i="2"/>
  <c r="J21" i="2"/>
  <c r="J17" i="2"/>
  <c r="G12" i="2"/>
  <c r="L6" i="2"/>
  <c r="L4" i="2"/>
  <c r="F20" i="2"/>
  <c r="F12" i="2"/>
  <c r="M21" i="2"/>
  <c r="J15" i="2"/>
  <c r="K10" i="2"/>
  <c r="N10" i="2"/>
  <c r="L18" i="2"/>
  <c r="F11" i="2"/>
  <c r="M11" i="2"/>
  <c r="Q82" i="2"/>
  <c r="J23" i="2"/>
  <c r="P23" i="2"/>
  <c r="N23" i="2"/>
  <c r="I5" i="2"/>
  <c r="K26" i="2"/>
  <c r="K24" i="2"/>
  <c r="F23" i="2"/>
  <c r="J22" i="2"/>
  <c r="Q87" i="2"/>
  <c r="I8" i="2"/>
  <c r="J7" i="2"/>
  <c r="J6" i="2"/>
  <c r="J4" i="2"/>
  <c r="M23" i="2"/>
  <c r="I22" i="2"/>
  <c r="L20" i="2"/>
  <c r="J19" i="2"/>
  <c r="H23" i="2"/>
  <c r="N22" i="2"/>
  <c r="L26" i="2"/>
  <c r="L24" i="2"/>
  <c r="O23" i="2"/>
  <c r="G23" i="2"/>
  <c r="M22" i="2"/>
  <c r="N19" i="2"/>
  <c r="K14" i="2"/>
  <c r="K8" i="2"/>
  <c r="K7" i="2"/>
  <c r="K6" i="2"/>
  <c r="K5" i="2"/>
  <c r="K4" i="2"/>
  <c r="K19" i="2"/>
  <c r="I14" i="2"/>
  <c r="K13" i="2"/>
  <c r="Q81" i="2"/>
  <c r="Q80" i="2"/>
  <c r="Q79" i="2"/>
  <c r="Q78" i="2"/>
  <c r="Q77" i="2"/>
  <c r="J26" i="2"/>
  <c r="H24" i="2"/>
  <c r="L23" i="2"/>
  <c r="H14" i="2"/>
  <c r="N9" i="2"/>
  <c r="I7" i="2"/>
  <c r="F5" i="2"/>
  <c r="I26" i="2"/>
  <c r="Q97" i="2"/>
  <c r="I23" i="2"/>
  <c r="K20" i="2"/>
  <c r="I19" i="2"/>
  <c r="G14" i="2"/>
  <c r="O13" i="2"/>
  <c r="O8" i="2"/>
  <c r="H7" i="2"/>
  <c r="M6" i="2"/>
  <c r="O5" i="2"/>
  <c r="H4" i="2"/>
  <c r="M8" i="2"/>
  <c r="P7" i="2"/>
  <c r="G6" i="2"/>
  <c r="M5" i="2"/>
  <c r="P4" i="2"/>
  <c r="K25" i="2"/>
  <c r="F15" i="2"/>
  <c r="K11" i="2"/>
  <c r="F8" i="2"/>
  <c r="O6" i="2"/>
  <c r="I4" i="2"/>
  <c r="P27" i="2"/>
  <c r="F26" i="2"/>
  <c r="N24" i="2"/>
  <c r="N21" i="2"/>
  <c r="H20" i="2"/>
  <c r="H19" i="2"/>
  <c r="O15" i="2"/>
  <c r="F14" i="2"/>
  <c r="J13" i="2"/>
  <c r="Q85" i="2"/>
  <c r="N8" i="2"/>
  <c r="G7" i="2"/>
  <c r="I6" i="2"/>
  <c r="N5" i="2"/>
  <c r="G4" i="2"/>
  <c r="L27" i="2"/>
  <c r="G24" i="2"/>
  <c r="P22" i="2"/>
  <c r="K21" i="2"/>
  <c r="N15" i="2"/>
  <c r="O14" i="2"/>
  <c r="I13" i="2"/>
  <c r="O12" i="2"/>
  <c r="L25" i="2"/>
  <c r="F24" i="2"/>
  <c r="O22" i="2"/>
  <c r="N17" i="2"/>
  <c r="L15" i="2"/>
  <c r="N14" i="2"/>
  <c r="H13" i="2"/>
  <c r="K12" i="2"/>
  <c r="Q84" i="2"/>
  <c r="H8" i="2"/>
  <c r="O7" i="2"/>
  <c r="F6" i="2"/>
  <c r="H5" i="2"/>
  <c r="O4" i="2"/>
  <c r="Q99" i="2"/>
  <c r="H22" i="2"/>
  <c r="Q92" i="2"/>
  <c r="N18" i="2"/>
  <c r="K17" i="2"/>
  <c r="H15" i="2"/>
  <c r="M14" i="2"/>
  <c r="Q86" i="2"/>
  <c r="I12" i="2"/>
  <c r="L11" i="2"/>
  <c r="M10" i="2"/>
  <c r="O9" i="2"/>
  <c r="G8" i="2"/>
  <c r="N7" i="2"/>
  <c r="P6" i="2"/>
  <c r="G5" i="2"/>
  <c r="N4" i="2"/>
  <c r="P26" i="2"/>
  <c r="G22" i="2"/>
  <c r="P19" i="2"/>
  <c r="M18" i="2"/>
  <c r="P13" i="2"/>
  <c r="H12" i="2"/>
  <c r="L10" i="2"/>
  <c r="M9" i="2"/>
  <c r="I16" i="2"/>
  <c r="F10" i="2"/>
  <c r="K22" i="2"/>
  <c r="F25" i="2"/>
  <c r="P20" i="2"/>
  <c r="O21" i="2"/>
  <c r="H27" i="2"/>
  <c r="G26" i="2"/>
  <c r="O24" i="2"/>
  <c r="G19" i="2"/>
  <c r="P14" i="2"/>
  <c r="J8" i="2"/>
  <c r="H6" i="2"/>
  <c r="F4" i="2"/>
  <c r="I21" i="2"/>
  <c r="G13" i="2"/>
  <c r="P12" i="2"/>
  <c r="L17" i="2"/>
  <c r="Q88" i="2"/>
  <c r="J11" i="2"/>
  <c r="I10" i="2"/>
  <c r="F9" i="2"/>
  <c r="I18" i="2"/>
  <c r="O11" i="2"/>
  <c r="H9" i="2"/>
  <c r="J9" i="2"/>
  <c r="K16" i="2"/>
  <c r="Q89" i="2"/>
  <c r="I133" i="2" l="1"/>
  <c r="I167" i="2" s="1"/>
  <c r="I57" i="2"/>
  <c r="I91" i="2" s="1"/>
  <c r="I94" i="2"/>
  <c r="I136" i="2"/>
  <c r="I170" i="2" s="1"/>
  <c r="I60" i="2"/>
  <c r="H100" i="2"/>
  <c r="H142" i="2"/>
  <c r="H176" i="2" s="1"/>
  <c r="H66" i="2"/>
  <c r="K137" i="2"/>
  <c r="K171" i="2" s="1"/>
  <c r="K61" i="2"/>
  <c r="K95" i="2" s="1"/>
  <c r="P134" i="2"/>
  <c r="P168" i="2" s="1"/>
  <c r="P58" i="2"/>
  <c r="P92" i="2" s="1"/>
  <c r="G78" i="2"/>
  <c r="G120" i="2"/>
  <c r="G154" i="2" s="1"/>
  <c r="G44" i="2"/>
  <c r="O77" i="2"/>
  <c r="O119" i="2"/>
  <c r="O153" i="2" s="1"/>
  <c r="O43" i="2"/>
  <c r="J124" i="2"/>
  <c r="J158" i="2" s="1"/>
  <c r="J48" i="2"/>
  <c r="J82" i="2" s="1"/>
  <c r="F124" i="2"/>
  <c r="F158" i="2" s="1"/>
  <c r="F48" i="2"/>
  <c r="F82" i="2" s="1"/>
  <c r="L90" i="2"/>
  <c r="L56" i="2"/>
  <c r="L132" i="2"/>
  <c r="L166" i="2" s="1"/>
  <c r="F43" i="2"/>
  <c r="F77" i="2" s="1"/>
  <c r="F119" i="2"/>
  <c r="F153" i="2" s="1"/>
  <c r="G134" i="2"/>
  <c r="G168" i="2" s="1"/>
  <c r="G58" i="2"/>
  <c r="G92" i="2" s="1"/>
  <c r="O136" i="2"/>
  <c r="O170" i="2" s="1"/>
  <c r="O60" i="2"/>
  <c r="O94" i="2" s="1"/>
  <c r="F83" i="2"/>
  <c r="F125" i="2"/>
  <c r="F159" i="2" s="1"/>
  <c r="F49" i="2"/>
  <c r="H51" i="2"/>
  <c r="H85" i="2" s="1"/>
  <c r="H127" i="2"/>
  <c r="H161" i="2" s="1"/>
  <c r="G137" i="2"/>
  <c r="G171" i="2" s="1"/>
  <c r="G61" i="2"/>
  <c r="G95" i="2" s="1"/>
  <c r="P121" i="2"/>
  <c r="P155" i="2" s="1"/>
  <c r="P45" i="2"/>
  <c r="P79" i="2" s="1"/>
  <c r="M83" i="2"/>
  <c r="M49" i="2"/>
  <c r="M125" i="2"/>
  <c r="M159" i="2" s="1"/>
  <c r="M53" i="2"/>
  <c r="M87" i="2" s="1"/>
  <c r="M129" i="2"/>
  <c r="M163" i="2" s="1"/>
  <c r="H120" i="2"/>
  <c r="H154" i="2" s="1"/>
  <c r="H44" i="2"/>
  <c r="H78" i="2" s="1"/>
  <c r="L130" i="2"/>
  <c r="L164" i="2" s="1"/>
  <c r="L54" i="2"/>
  <c r="L88" i="2" s="1"/>
  <c r="L98" i="2"/>
  <c r="L140" i="2"/>
  <c r="L174" i="2" s="1"/>
  <c r="L64" i="2"/>
  <c r="N54" i="2"/>
  <c r="N88" i="2" s="1"/>
  <c r="N130" i="2"/>
  <c r="N164" i="2" s="1"/>
  <c r="L142" i="2"/>
  <c r="L176" i="2" s="1"/>
  <c r="L66" i="2"/>
  <c r="L100" i="2" s="1"/>
  <c r="G122" i="2"/>
  <c r="G156" i="2" s="1"/>
  <c r="G46" i="2"/>
  <c r="G80" i="2" s="1"/>
  <c r="F87" i="2"/>
  <c r="F129" i="2"/>
  <c r="F163" i="2" s="1"/>
  <c r="F53" i="2"/>
  <c r="N94" i="2"/>
  <c r="N136" i="2"/>
  <c r="N170" i="2" s="1"/>
  <c r="N60" i="2"/>
  <c r="I43" i="2"/>
  <c r="I77" i="2" s="1"/>
  <c r="I119" i="2"/>
  <c r="I153" i="2" s="1"/>
  <c r="F88" i="2"/>
  <c r="F54" i="2"/>
  <c r="F130" i="2"/>
  <c r="F164" i="2" s="1"/>
  <c r="G79" i="2"/>
  <c r="G121" i="2"/>
  <c r="G155" i="2" s="1"/>
  <c r="G45" i="2"/>
  <c r="O78" i="2"/>
  <c r="O120" i="2"/>
  <c r="O154" i="2" s="1"/>
  <c r="O44" i="2"/>
  <c r="O128" i="2"/>
  <c r="O162" i="2" s="1"/>
  <c r="O52" i="2"/>
  <c r="O86" i="2" s="1"/>
  <c r="I138" i="2"/>
  <c r="I172" i="2" s="1"/>
  <c r="I62" i="2"/>
  <c r="I96" i="2" s="1"/>
  <c r="I80" i="2"/>
  <c r="I122" i="2"/>
  <c r="I156" i="2" s="1"/>
  <c r="I46" i="2"/>
  <c r="H63" i="2"/>
  <c r="H97" i="2" s="1"/>
  <c r="H139" i="2"/>
  <c r="H173" i="2" s="1"/>
  <c r="I53" i="2"/>
  <c r="I87" i="2" s="1"/>
  <c r="I129" i="2"/>
  <c r="I163" i="2" s="1"/>
  <c r="K79" i="2"/>
  <c r="K45" i="2"/>
  <c r="K121" i="2"/>
  <c r="K155" i="2" s="1"/>
  <c r="N92" i="2"/>
  <c r="N58" i="2"/>
  <c r="N134" i="2"/>
  <c r="N168" i="2" s="1"/>
  <c r="L97" i="2"/>
  <c r="L139" i="2"/>
  <c r="L173" i="2" s="1"/>
  <c r="L63" i="2"/>
  <c r="J134" i="2"/>
  <c r="J168" i="2" s="1"/>
  <c r="J58" i="2"/>
  <c r="J92" i="2" s="1"/>
  <c r="J119" i="2"/>
  <c r="J153" i="2" s="1"/>
  <c r="J43" i="2"/>
  <c r="J77" i="2" s="1"/>
  <c r="K99" i="2"/>
  <c r="K141" i="2"/>
  <c r="K175" i="2" s="1"/>
  <c r="K65" i="2"/>
  <c r="J96" i="2"/>
  <c r="J138" i="2"/>
  <c r="J172" i="2" s="1"/>
  <c r="J62" i="2"/>
  <c r="L133" i="2"/>
  <c r="L167" i="2" s="1"/>
  <c r="L57" i="2"/>
  <c r="L91" i="2" s="1"/>
  <c r="M136" i="2"/>
  <c r="M170" i="2" s="1"/>
  <c r="M60" i="2"/>
  <c r="M94" i="2" s="1"/>
  <c r="L79" i="2"/>
  <c r="L121" i="2"/>
  <c r="L155" i="2" s="1"/>
  <c r="L45" i="2"/>
  <c r="J98" i="2"/>
  <c r="J140" i="2"/>
  <c r="J174" i="2" s="1"/>
  <c r="J64" i="2"/>
  <c r="N140" i="2"/>
  <c r="N174" i="2" s="1"/>
  <c r="N64" i="2"/>
  <c r="N98" i="2" s="1"/>
  <c r="P140" i="2"/>
  <c r="P174" i="2" s="1"/>
  <c r="P64" i="2"/>
  <c r="P98" i="2" s="1"/>
  <c r="O92" i="2"/>
  <c r="O134" i="2"/>
  <c r="O168" i="2" s="1"/>
  <c r="O58" i="2"/>
  <c r="I66" i="2"/>
  <c r="I100" i="2" s="1"/>
  <c r="I142" i="2"/>
  <c r="I176" i="2" s="1"/>
  <c r="H125" i="2"/>
  <c r="H159" i="2" s="1"/>
  <c r="H49" i="2"/>
  <c r="H83" i="2" s="1"/>
  <c r="L137" i="2"/>
  <c r="L171" i="2" s="1"/>
  <c r="L61" i="2"/>
  <c r="L95" i="2" s="1"/>
  <c r="P83" i="2"/>
  <c r="P125" i="2"/>
  <c r="P159" i="2" s="1"/>
  <c r="P49" i="2"/>
  <c r="F58" i="2"/>
  <c r="F92" i="2" s="1"/>
  <c r="F134" i="2"/>
  <c r="F168" i="2" s="1"/>
  <c r="K142" i="2"/>
  <c r="K176" i="2" s="1"/>
  <c r="K66" i="2"/>
  <c r="K100" i="2" s="1"/>
  <c r="P130" i="2"/>
  <c r="P164" i="2" s="1"/>
  <c r="P54" i="2"/>
  <c r="P88" i="2" s="1"/>
  <c r="P78" i="2"/>
  <c r="P120" i="2"/>
  <c r="P154" i="2" s="1"/>
  <c r="P44" i="2"/>
  <c r="N99" i="2"/>
  <c r="N141" i="2"/>
  <c r="N175" i="2" s="1"/>
  <c r="N65" i="2"/>
  <c r="J131" i="2"/>
  <c r="J165" i="2" s="1"/>
  <c r="J55" i="2"/>
  <c r="J89" i="2" s="1"/>
  <c r="M127" i="2"/>
  <c r="M161" i="2" s="1"/>
  <c r="M51" i="2"/>
  <c r="M85" i="2" s="1"/>
  <c r="J93" i="2"/>
  <c r="J135" i="2"/>
  <c r="J169" i="2" s="1"/>
  <c r="J59" i="2"/>
  <c r="P97" i="2"/>
  <c r="P139" i="2"/>
  <c r="P173" i="2" s="1"/>
  <c r="P63" i="2"/>
  <c r="N50" i="2"/>
  <c r="N84" i="2" s="1"/>
  <c r="N126" i="2"/>
  <c r="N160" i="2" s="1"/>
  <c r="F133" i="2"/>
  <c r="F167" i="2" s="1"/>
  <c r="F57" i="2"/>
  <c r="F91" i="2" s="1"/>
  <c r="N85" i="2"/>
  <c r="N127" i="2"/>
  <c r="N161" i="2" s="1"/>
  <c r="N51" i="2"/>
  <c r="M98" i="2"/>
  <c r="M140" i="2"/>
  <c r="M174" i="2" s="1"/>
  <c r="M64" i="2"/>
  <c r="P48" i="2"/>
  <c r="P82" i="2" s="1"/>
  <c r="P124" i="2"/>
  <c r="P158" i="2" s="1"/>
  <c r="M130" i="2"/>
  <c r="M164" i="2" s="1"/>
  <c r="M54" i="2"/>
  <c r="M88" i="2" s="1"/>
  <c r="L92" i="2"/>
  <c r="L134" i="2"/>
  <c r="L168" i="2" s="1"/>
  <c r="L58" i="2"/>
  <c r="L46" i="2"/>
  <c r="L80" i="2" s="1"/>
  <c r="L122" i="2"/>
  <c r="L156" i="2" s="1"/>
  <c r="H132" i="2"/>
  <c r="H166" i="2" s="1"/>
  <c r="H56" i="2"/>
  <c r="H90" i="2" s="1"/>
  <c r="H124" i="2"/>
  <c r="H158" i="2" s="1"/>
  <c r="H48" i="2"/>
  <c r="H82" i="2" s="1"/>
  <c r="I83" i="2"/>
  <c r="I49" i="2"/>
  <c r="I125" i="2"/>
  <c r="I159" i="2" s="1"/>
  <c r="P85" i="2"/>
  <c r="P127" i="2"/>
  <c r="P161" i="2" s="1"/>
  <c r="P51" i="2"/>
  <c r="H121" i="2"/>
  <c r="H155" i="2" s="1"/>
  <c r="H45" i="2"/>
  <c r="H79" i="2" s="1"/>
  <c r="O139" i="2"/>
  <c r="O173" i="2" s="1"/>
  <c r="O63" i="2"/>
  <c r="O97" i="2" s="1"/>
  <c r="P93" i="2"/>
  <c r="P59" i="2"/>
  <c r="P135" i="2"/>
  <c r="P169" i="2" s="1"/>
  <c r="I89" i="2"/>
  <c r="I131" i="2"/>
  <c r="I165" i="2" s="1"/>
  <c r="I55" i="2"/>
  <c r="P52" i="2"/>
  <c r="P86" i="2" s="1"/>
  <c r="P128" i="2"/>
  <c r="P162" i="2" s="1"/>
  <c r="P141" i="2"/>
  <c r="P175" i="2" s="1"/>
  <c r="P65" i="2"/>
  <c r="P99" i="2" s="1"/>
  <c r="N80" i="2"/>
  <c r="N122" i="2"/>
  <c r="N156" i="2" s="1"/>
  <c r="N46" i="2"/>
  <c r="L84" i="2"/>
  <c r="L126" i="2"/>
  <c r="L160" i="2" s="1"/>
  <c r="L50" i="2"/>
  <c r="H130" i="2"/>
  <c r="H164" i="2" s="1"/>
  <c r="H54" i="2"/>
  <c r="H88" i="2" s="1"/>
  <c r="H137" i="2"/>
  <c r="H171" i="2" s="1"/>
  <c r="H61" i="2"/>
  <c r="H95" i="2" s="1"/>
  <c r="F79" i="2"/>
  <c r="F121" i="2"/>
  <c r="F155" i="2" s="1"/>
  <c r="F45" i="2"/>
  <c r="K85" i="2"/>
  <c r="K127" i="2"/>
  <c r="K161" i="2" s="1"/>
  <c r="K51" i="2"/>
  <c r="N132" i="2"/>
  <c r="N166" i="2" s="1"/>
  <c r="N56" i="2"/>
  <c r="N90" i="2" s="1"/>
  <c r="O127" i="2"/>
  <c r="O161" i="2" s="1"/>
  <c r="O51" i="2"/>
  <c r="O85" i="2" s="1"/>
  <c r="K94" i="2"/>
  <c r="K136" i="2"/>
  <c r="K170" i="2" s="1"/>
  <c r="K60" i="2"/>
  <c r="G77" i="2"/>
  <c r="G119" i="2"/>
  <c r="G153" i="2" s="1"/>
  <c r="G43" i="2"/>
  <c r="N123" i="2"/>
  <c r="N157" i="2" s="1"/>
  <c r="N47" i="2"/>
  <c r="N81" i="2" s="1"/>
  <c r="O130" i="2"/>
  <c r="O164" i="2" s="1"/>
  <c r="O54" i="2"/>
  <c r="O88" i="2" s="1"/>
  <c r="N97" i="2"/>
  <c r="N139" i="2"/>
  <c r="N173" i="2" s="1"/>
  <c r="N63" i="2"/>
  <c r="O79" i="2"/>
  <c r="O121" i="2"/>
  <c r="O155" i="2" s="1"/>
  <c r="O45" i="2"/>
  <c r="K140" i="2"/>
  <c r="K174" i="2" s="1"/>
  <c r="K64" i="2"/>
  <c r="K98" i="2" s="1"/>
  <c r="P122" i="2"/>
  <c r="P156" i="2" s="1"/>
  <c r="P46" i="2"/>
  <c r="P80" i="2" s="1"/>
  <c r="M79" i="2"/>
  <c r="M121" i="2"/>
  <c r="M155" i="2" s="1"/>
  <c r="M45" i="2"/>
  <c r="G87" i="2"/>
  <c r="G129" i="2"/>
  <c r="G163" i="2" s="1"/>
  <c r="G53" i="2"/>
  <c r="N124" i="2"/>
  <c r="N158" i="2" s="1"/>
  <c r="N48" i="2"/>
  <c r="N82" i="2" s="1"/>
  <c r="J141" i="2"/>
  <c r="J175" i="2" s="1"/>
  <c r="J65" i="2"/>
  <c r="J99" i="2" s="1"/>
  <c r="K92" i="2"/>
  <c r="K134" i="2"/>
  <c r="K168" i="2" s="1"/>
  <c r="K58" i="2"/>
  <c r="K80" i="2"/>
  <c r="K122" i="2"/>
  <c r="K156" i="2" s="1"/>
  <c r="K46" i="2"/>
  <c r="M137" i="2"/>
  <c r="M171" i="2" s="1"/>
  <c r="M61" i="2"/>
  <c r="M95" i="2" s="1"/>
  <c r="L141" i="2"/>
  <c r="L175" i="2" s="1"/>
  <c r="L65" i="2"/>
  <c r="L99" i="2" s="1"/>
  <c r="L93" i="2"/>
  <c r="L135" i="2"/>
  <c r="L169" i="2" s="1"/>
  <c r="L59" i="2"/>
  <c r="J79" i="2"/>
  <c r="J121" i="2"/>
  <c r="J155" i="2" s="1"/>
  <c r="J45" i="2"/>
  <c r="J137" i="2"/>
  <c r="J171" i="2" s="1"/>
  <c r="J61" i="2"/>
  <c r="J95" i="2" s="1"/>
  <c r="I120" i="2"/>
  <c r="I154" i="2" s="1"/>
  <c r="I44" i="2"/>
  <c r="I78" i="2" s="1"/>
  <c r="N83" i="2"/>
  <c r="N125" i="2"/>
  <c r="N159" i="2" s="1"/>
  <c r="N49" i="2"/>
  <c r="F51" i="2"/>
  <c r="F85" i="2" s="1"/>
  <c r="F127" i="2"/>
  <c r="F161" i="2" s="1"/>
  <c r="G127" i="2"/>
  <c r="G161" i="2" s="1"/>
  <c r="G51" i="2"/>
  <c r="G85" i="2" s="1"/>
  <c r="O142" i="2"/>
  <c r="O176" i="2" s="1"/>
  <c r="O66" i="2"/>
  <c r="O100" i="2" s="1"/>
  <c r="P89" i="2"/>
  <c r="P131" i="2"/>
  <c r="P165" i="2" s="1"/>
  <c r="P55" i="2"/>
  <c r="L89" i="2"/>
  <c r="L131" i="2"/>
  <c r="L165" i="2" s="1"/>
  <c r="L55" i="2"/>
  <c r="G130" i="2"/>
  <c r="G164" i="2" s="1"/>
  <c r="G54" i="2"/>
  <c r="G88" i="2" s="1"/>
  <c r="M119" i="2"/>
  <c r="M153" i="2" s="1"/>
  <c r="M43" i="2"/>
  <c r="M77" i="2" s="1"/>
  <c r="M97" i="2"/>
  <c r="M139" i="2"/>
  <c r="M173" i="2" s="1"/>
  <c r="M63" i="2"/>
  <c r="K96" i="2"/>
  <c r="K138" i="2"/>
  <c r="K172" i="2" s="1"/>
  <c r="K62" i="2"/>
  <c r="L136" i="2"/>
  <c r="L170" i="2" s="1"/>
  <c r="L60" i="2"/>
  <c r="L94" i="2" s="1"/>
  <c r="F100" i="2"/>
  <c r="F66" i="2"/>
  <c r="F142" i="2"/>
  <c r="F176" i="2" s="1"/>
  <c r="K88" i="2"/>
  <c r="K130" i="2"/>
  <c r="K164" i="2" s="1"/>
  <c r="K54" i="2"/>
  <c r="M99" i="2"/>
  <c r="M141" i="2"/>
  <c r="M175" i="2" s="1"/>
  <c r="M65" i="2"/>
  <c r="H126" i="2"/>
  <c r="H160" i="2" s="1"/>
  <c r="H50" i="2"/>
  <c r="H84" i="2" s="1"/>
  <c r="G132" i="2"/>
  <c r="G166" i="2" s="1"/>
  <c r="G56" i="2"/>
  <c r="G90" i="2" s="1"/>
  <c r="M80" i="2"/>
  <c r="M122" i="2"/>
  <c r="M156" i="2" s="1"/>
  <c r="M46" i="2"/>
  <c r="M66" i="2"/>
  <c r="M100" i="2" s="1"/>
  <c r="M142" i="2"/>
  <c r="M176" i="2" s="1"/>
  <c r="M131" i="2"/>
  <c r="M165" i="2" s="1"/>
  <c r="M55" i="2"/>
  <c r="M89" i="2" s="1"/>
  <c r="J120" i="2"/>
  <c r="J154" i="2" s="1"/>
  <c r="J44" i="2"/>
  <c r="J78" i="2" s="1"/>
  <c r="N89" i="2"/>
  <c r="N131" i="2"/>
  <c r="N165" i="2" s="1"/>
  <c r="N55" i="2"/>
  <c r="G94" i="2"/>
  <c r="G136" i="2"/>
  <c r="G170" i="2" s="1"/>
  <c r="G60" i="2"/>
  <c r="O132" i="2"/>
  <c r="O166" i="2" s="1"/>
  <c r="O56" i="2"/>
  <c r="O90" i="2" s="1"/>
  <c r="O133" i="2"/>
  <c r="O167" i="2" s="1"/>
  <c r="O57" i="2"/>
  <c r="O91" i="2" s="1"/>
  <c r="F94" i="2"/>
  <c r="F136" i="2"/>
  <c r="F170" i="2" s="1"/>
  <c r="F60" i="2"/>
  <c r="M92" i="2"/>
  <c r="M134" i="2"/>
  <c r="M168" i="2" s="1"/>
  <c r="M58" i="2"/>
  <c r="H136" i="2"/>
  <c r="H170" i="2" s="1"/>
  <c r="H60" i="2"/>
  <c r="H94" i="2" s="1"/>
  <c r="P126" i="2"/>
  <c r="P160" i="2" s="1"/>
  <c r="P50" i="2"/>
  <c r="P84" i="2" s="1"/>
  <c r="F90" i="2"/>
  <c r="F132" i="2"/>
  <c r="F166" i="2" s="1"/>
  <c r="F56" i="2"/>
  <c r="I97" i="2"/>
  <c r="I139" i="2"/>
  <c r="I173" i="2" s="1"/>
  <c r="I63" i="2"/>
  <c r="P136" i="2"/>
  <c r="P170" i="2" s="1"/>
  <c r="P60" i="2"/>
  <c r="P94" i="2" s="1"/>
  <c r="O126" i="2"/>
  <c r="O160" i="2" s="1"/>
  <c r="O50" i="2"/>
  <c r="O84" i="2" s="1"/>
  <c r="J84" i="2"/>
  <c r="J50" i="2"/>
  <c r="J126" i="2"/>
  <c r="J160" i="2" s="1"/>
  <c r="G86" i="2"/>
  <c r="G128" i="2"/>
  <c r="G162" i="2" s="1"/>
  <c r="G52" i="2"/>
  <c r="J123" i="2"/>
  <c r="J157" i="2" s="1"/>
  <c r="J47" i="2"/>
  <c r="J81" i="2" s="1"/>
  <c r="G141" i="2"/>
  <c r="G175" i="2" s="1"/>
  <c r="G65" i="2"/>
  <c r="G99" i="2" s="1"/>
  <c r="F98" i="2"/>
  <c r="F140" i="2"/>
  <c r="F174" i="2" s="1"/>
  <c r="F64" i="2"/>
  <c r="M82" i="2"/>
  <c r="M124" i="2"/>
  <c r="M158" i="2" s="1"/>
  <c r="M48" i="2"/>
  <c r="M133" i="2"/>
  <c r="M167" i="2" s="1"/>
  <c r="M57" i="2"/>
  <c r="M91" i="2" s="1"/>
  <c r="N119" i="2"/>
  <c r="N153" i="2" s="1"/>
  <c r="N43" i="2"/>
  <c r="N77" i="2" s="1"/>
  <c r="G81" i="2"/>
  <c r="G123" i="2"/>
  <c r="G157" i="2" s="1"/>
  <c r="G47" i="2"/>
  <c r="I85" i="2"/>
  <c r="I127" i="2"/>
  <c r="I161" i="2" s="1"/>
  <c r="I51" i="2"/>
  <c r="K132" i="2"/>
  <c r="K166" i="2" s="1"/>
  <c r="K56" i="2"/>
  <c r="K90" i="2" s="1"/>
  <c r="O122" i="2"/>
  <c r="O156" i="2" s="1"/>
  <c r="O46" i="2"/>
  <c r="O80" i="2" s="1"/>
  <c r="H86" i="2"/>
  <c r="H52" i="2"/>
  <c r="H128" i="2"/>
  <c r="H162" i="2" s="1"/>
  <c r="O95" i="2"/>
  <c r="O137" i="2"/>
  <c r="O171" i="2" s="1"/>
  <c r="O61" i="2"/>
  <c r="I128" i="2"/>
  <c r="I162" i="2" s="1"/>
  <c r="I52" i="2"/>
  <c r="I86" i="2" s="1"/>
  <c r="P137" i="2"/>
  <c r="P171" i="2" s="1"/>
  <c r="P61" i="2"/>
  <c r="P95" i="2" s="1"/>
  <c r="N78" i="2"/>
  <c r="N44" i="2"/>
  <c r="N120" i="2"/>
  <c r="N154" i="2" s="1"/>
  <c r="H92" i="2"/>
  <c r="H134" i="2"/>
  <c r="H168" i="2" s="1"/>
  <c r="H58" i="2"/>
  <c r="F141" i="2"/>
  <c r="F175" i="2" s="1"/>
  <c r="F65" i="2"/>
  <c r="F99" i="2" s="1"/>
  <c r="F81" i="2"/>
  <c r="F47" i="2"/>
  <c r="F123" i="2"/>
  <c r="F157" i="2" s="1"/>
  <c r="P77" i="2"/>
  <c r="P119" i="2"/>
  <c r="P153" i="2" s="1"/>
  <c r="P43" i="2"/>
  <c r="M47" i="2"/>
  <c r="M81" i="2" s="1"/>
  <c r="M123" i="2"/>
  <c r="M157" i="2" s="1"/>
  <c r="H122" i="2"/>
  <c r="H156" i="2" s="1"/>
  <c r="H46" i="2"/>
  <c r="H80" i="2" s="1"/>
  <c r="I134" i="2"/>
  <c r="I168" i="2" s="1"/>
  <c r="I58" i="2"/>
  <c r="I92" i="2" s="1"/>
  <c r="I99" i="2"/>
  <c r="I65" i="2"/>
  <c r="I141" i="2"/>
  <c r="I175" i="2" s="1"/>
  <c r="H87" i="2"/>
  <c r="H129" i="2"/>
  <c r="H163" i="2" s="1"/>
  <c r="H53" i="2"/>
  <c r="K119" i="2"/>
  <c r="K153" i="2" s="1"/>
  <c r="K43" i="2"/>
  <c r="K77" i="2" s="1"/>
  <c r="K123" i="2"/>
  <c r="K157" i="2" s="1"/>
  <c r="K47" i="2"/>
  <c r="K81" i="2" s="1"/>
  <c r="G96" i="2"/>
  <c r="G138" i="2"/>
  <c r="G172" i="2" s="1"/>
  <c r="G62" i="2"/>
  <c r="N95" i="2"/>
  <c r="N137" i="2"/>
  <c r="N171" i="2" s="1"/>
  <c r="N61" i="2"/>
  <c r="I61" i="2"/>
  <c r="I95" i="2" s="1"/>
  <c r="I137" i="2"/>
  <c r="I171" i="2" s="1"/>
  <c r="J122" i="2"/>
  <c r="J156" i="2" s="1"/>
  <c r="J46" i="2"/>
  <c r="J80" i="2" s="1"/>
  <c r="F96" i="2"/>
  <c r="F62" i="2"/>
  <c r="F138" i="2"/>
  <c r="F172" i="2" s="1"/>
  <c r="N96" i="2"/>
  <c r="N138" i="2"/>
  <c r="N172" i="2" s="1"/>
  <c r="N62" i="2"/>
  <c r="M126" i="2"/>
  <c r="M160" i="2" s="1"/>
  <c r="M50" i="2"/>
  <c r="M84" i="2" s="1"/>
  <c r="K125" i="2"/>
  <c r="K159" i="2" s="1"/>
  <c r="K49" i="2"/>
  <c r="K83" i="2" s="1"/>
  <c r="F93" i="2"/>
  <c r="F135" i="2"/>
  <c r="F169" i="2" s="1"/>
  <c r="F59" i="2"/>
  <c r="J90" i="2"/>
  <c r="J132" i="2"/>
  <c r="J166" i="2" s="1"/>
  <c r="J56" i="2"/>
  <c r="G131" i="2"/>
  <c r="G165" i="2" s="1"/>
  <c r="G55" i="2"/>
  <c r="G89" i="2" s="1"/>
  <c r="I126" i="2"/>
  <c r="I160" i="2" s="1"/>
  <c r="I50" i="2"/>
  <c r="I84" i="2" s="1"/>
  <c r="M90" i="2"/>
  <c r="M132" i="2"/>
  <c r="M166" i="2" s="1"/>
  <c r="M56" i="2"/>
  <c r="F46" i="2"/>
  <c r="F80" i="2" s="1"/>
  <c r="F122" i="2"/>
  <c r="F156" i="2" s="1"/>
  <c r="G142" i="2"/>
  <c r="G176" i="2" s="1"/>
  <c r="G66" i="2"/>
  <c r="G100" i="2" s="1"/>
  <c r="I124" i="2"/>
  <c r="I158" i="2" s="1"/>
  <c r="I48" i="2"/>
  <c r="I82" i="2" s="1"/>
  <c r="I98" i="2"/>
  <c r="I140" i="2"/>
  <c r="I174" i="2" s="1"/>
  <c r="I64" i="2"/>
  <c r="M86" i="2"/>
  <c r="M128" i="2"/>
  <c r="M162" i="2" s="1"/>
  <c r="M52" i="2"/>
  <c r="H140" i="2"/>
  <c r="H174" i="2" s="1"/>
  <c r="H64" i="2"/>
  <c r="H98" i="2" s="1"/>
  <c r="K133" i="2"/>
  <c r="K167" i="2" s="1"/>
  <c r="K57" i="2"/>
  <c r="K91" i="2" s="1"/>
  <c r="L85" i="2"/>
  <c r="L127" i="2"/>
  <c r="L161" i="2" s="1"/>
  <c r="L51" i="2"/>
  <c r="J87" i="2"/>
  <c r="J129" i="2"/>
  <c r="J163" i="2" s="1"/>
  <c r="J53" i="2"/>
  <c r="I135" i="2"/>
  <c r="I169" i="2" s="1"/>
  <c r="I59" i="2"/>
  <c r="I93" i="2" s="1"/>
  <c r="L129" i="2"/>
  <c r="L163" i="2" s="1"/>
  <c r="L53" i="2"/>
  <c r="L87" i="2" s="1"/>
  <c r="G84" i="2"/>
  <c r="G126" i="2"/>
  <c r="G160" i="2" s="1"/>
  <c r="G50" i="2"/>
  <c r="G98" i="2"/>
  <c r="G140" i="2"/>
  <c r="G174" i="2" s="1"/>
  <c r="G64" i="2"/>
  <c r="O135" i="2"/>
  <c r="O169" i="2" s="1"/>
  <c r="O59" i="2"/>
  <c r="O93" i="2" s="1"/>
  <c r="J125" i="2"/>
  <c r="J159" i="2" s="1"/>
  <c r="J49" i="2"/>
  <c r="J83" i="2" s="1"/>
  <c r="J97" i="2"/>
  <c r="J139" i="2"/>
  <c r="J173" i="2" s="1"/>
  <c r="J63" i="2"/>
  <c r="G91" i="2"/>
  <c r="G133" i="2"/>
  <c r="G167" i="2" s="1"/>
  <c r="G57" i="2"/>
  <c r="F128" i="2"/>
  <c r="F162" i="2" s="1"/>
  <c r="F52" i="2"/>
  <c r="F86" i="2" s="1"/>
  <c r="N100" i="2"/>
  <c r="N66" i="2"/>
  <c r="N142" i="2"/>
  <c r="N176" i="2" s="1"/>
  <c r="K89" i="2"/>
  <c r="K131" i="2"/>
  <c r="K165" i="2" s="1"/>
  <c r="K55" i="2"/>
  <c r="P87" i="2"/>
  <c r="P129" i="2"/>
  <c r="P163" i="2" s="1"/>
  <c r="P53" i="2"/>
  <c r="L125" i="2"/>
  <c r="L159" i="2" s="1"/>
  <c r="L49" i="2"/>
  <c r="L83" i="2" s="1"/>
  <c r="O124" i="2"/>
  <c r="O158" i="2" s="1"/>
  <c r="O48" i="2"/>
  <c r="O82" i="2" s="1"/>
  <c r="N91" i="2"/>
  <c r="N133" i="2"/>
  <c r="N167" i="2" s="1"/>
  <c r="N57" i="2"/>
  <c r="H81" i="2"/>
  <c r="H123" i="2"/>
  <c r="H157" i="2" s="1"/>
  <c r="H47" i="2"/>
  <c r="N129" i="2"/>
  <c r="N163" i="2" s="1"/>
  <c r="N53" i="2"/>
  <c r="N87" i="2" s="1"/>
  <c r="F97" i="2"/>
  <c r="F63" i="2"/>
  <c r="F139" i="2"/>
  <c r="F173" i="2" s="1"/>
  <c r="O87" i="2"/>
  <c r="O129" i="2"/>
  <c r="O163" i="2" s="1"/>
  <c r="O53" i="2"/>
  <c r="G97" i="2"/>
  <c r="G139" i="2"/>
  <c r="G173" i="2" s="1"/>
  <c r="G63" i="2"/>
  <c r="I121" i="2"/>
  <c r="I155" i="2" s="1"/>
  <c r="I45" i="2"/>
  <c r="I79" i="2" s="1"/>
  <c r="J128" i="2"/>
  <c r="J162" i="2" s="1"/>
  <c r="J52" i="2"/>
  <c r="J86" i="2" s="1"/>
  <c r="H93" i="2"/>
  <c r="H135" i="2"/>
  <c r="H169" i="2" s="1"/>
  <c r="H59" i="2"/>
  <c r="P66" i="2"/>
  <c r="P100" i="2" s="1"/>
  <c r="P142" i="2"/>
  <c r="P176" i="2" s="1"/>
  <c r="K126" i="2"/>
  <c r="K160" i="2" s="1"/>
  <c r="K50" i="2"/>
  <c r="K84" i="2" s="1"/>
  <c r="M120" i="2"/>
  <c r="M154" i="2" s="1"/>
  <c r="M44" i="2"/>
  <c r="M78" i="2" s="1"/>
  <c r="H77" i="2"/>
  <c r="H119" i="2"/>
  <c r="H153" i="2" s="1"/>
  <c r="H43" i="2"/>
  <c r="O47" i="2"/>
  <c r="O81" i="2" s="1"/>
  <c r="O123" i="2"/>
  <c r="O157" i="2" s="1"/>
  <c r="K135" i="2"/>
  <c r="K169" i="2" s="1"/>
  <c r="K59" i="2"/>
  <c r="K93" i="2" s="1"/>
  <c r="F120" i="2"/>
  <c r="F154" i="2" s="1"/>
  <c r="F44" i="2"/>
  <c r="F78" i="2" s="1"/>
  <c r="L96" i="2"/>
  <c r="L138" i="2"/>
  <c r="L172" i="2" s="1"/>
  <c r="L62" i="2"/>
  <c r="K86" i="2"/>
  <c r="K128" i="2"/>
  <c r="K162" i="2" s="1"/>
  <c r="K52" i="2"/>
  <c r="K120" i="2"/>
  <c r="K154" i="2" s="1"/>
  <c r="K44" i="2"/>
  <c r="K78" i="2" s="1"/>
  <c r="K129" i="2"/>
  <c r="K163" i="2" s="1"/>
  <c r="K53" i="2"/>
  <c r="K87" i="2" s="1"/>
  <c r="O96" i="2"/>
  <c r="O138" i="2"/>
  <c r="O172" i="2" s="1"/>
  <c r="O62" i="2"/>
  <c r="H96" i="2"/>
  <c r="H138" i="2"/>
  <c r="H172" i="2" s="1"/>
  <c r="H62" i="2"/>
  <c r="M138" i="2"/>
  <c r="M172" i="2" s="1"/>
  <c r="M62" i="2"/>
  <c r="M96" i="2" s="1"/>
  <c r="I81" i="2"/>
  <c r="I47" i="2"/>
  <c r="I123" i="2"/>
  <c r="I157" i="2" s="1"/>
  <c r="K97" i="2"/>
  <c r="K139" i="2"/>
  <c r="K173" i="2" s="1"/>
  <c r="K63" i="2"/>
  <c r="P96" i="2"/>
  <c r="P138" i="2"/>
  <c r="P172" i="2" s="1"/>
  <c r="P62" i="2"/>
  <c r="F50" i="2"/>
  <c r="F84" i="2" s="1"/>
  <c r="F126" i="2"/>
  <c r="F160" i="2" s="1"/>
  <c r="J130" i="2"/>
  <c r="J164" i="2" s="1"/>
  <c r="J54" i="2"/>
  <c r="J88" i="2" s="1"/>
  <c r="L77" i="2"/>
  <c r="L119" i="2"/>
  <c r="L153" i="2" s="1"/>
  <c r="L43" i="2"/>
  <c r="J94" i="2"/>
  <c r="J136" i="2"/>
  <c r="J170" i="2" s="1"/>
  <c r="J60" i="2"/>
  <c r="M135" i="2"/>
  <c r="M169" i="2" s="1"/>
  <c r="M59" i="2"/>
  <c r="M93" i="2" s="1"/>
  <c r="L86" i="2"/>
  <c r="L52" i="2"/>
  <c r="L128" i="2"/>
  <c r="L162" i="2" s="1"/>
  <c r="H91" i="2"/>
  <c r="H133" i="2"/>
  <c r="H167" i="2" s="1"/>
  <c r="H57" i="2"/>
  <c r="J85" i="2"/>
  <c r="J127" i="2"/>
  <c r="J161" i="2" s="1"/>
  <c r="J51" i="2"/>
  <c r="N128" i="2"/>
  <c r="N162" i="2" s="1"/>
  <c r="N52" i="2"/>
  <c r="N86" i="2" s="1"/>
  <c r="P132" i="2"/>
  <c r="P166" i="2" s="1"/>
  <c r="P56" i="2"/>
  <c r="P90" i="2" s="1"/>
  <c r="P91" i="2"/>
  <c r="P133" i="2"/>
  <c r="P167" i="2" s="1"/>
  <c r="P57" i="2"/>
  <c r="P81" i="2"/>
  <c r="P123" i="2"/>
  <c r="P157" i="2" s="1"/>
  <c r="P47" i="2"/>
  <c r="K124" i="2"/>
  <c r="K158" i="2" s="1"/>
  <c r="K48" i="2"/>
  <c r="K82" i="2" s="1"/>
  <c r="L120" i="2"/>
  <c r="L154" i="2" s="1"/>
  <c r="L44" i="2"/>
  <c r="L78" i="2" s="1"/>
  <c r="G82" i="2"/>
  <c r="G124" i="2"/>
  <c r="G158" i="2" s="1"/>
  <c r="G48" i="2"/>
  <c r="O83" i="2"/>
  <c r="O125" i="2"/>
  <c r="O159" i="2" s="1"/>
  <c r="O49" i="2"/>
  <c r="N135" i="2"/>
  <c r="N169" i="2" s="1"/>
  <c r="N59" i="2"/>
  <c r="N93" i="2" s="1"/>
  <c r="G135" i="2"/>
  <c r="G169" i="2" s="1"/>
  <c r="G59" i="2"/>
  <c r="G93" i="2" s="1"/>
  <c r="O98" i="2"/>
  <c r="O140" i="2"/>
  <c r="O174" i="2" s="1"/>
  <c r="O64" i="2"/>
  <c r="I88" i="2"/>
  <c r="I130" i="2"/>
  <c r="I164" i="2" s="1"/>
  <c r="I54" i="2"/>
  <c r="H141" i="2"/>
  <c r="H175" i="2" s="1"/>
  <c r="H65" i="2"/>
  <c r="H99" i="2" s="1"/>
  <c r="J133" i="2"/>
  <c r="J167" i="2" s="1"/>
  <c r="J57" i="2"/>
  <c r="J91" i="2" s="1"/>
  <c r="L81" i="2"/>
  <c r="L123" i="2"/>
  <c r="L157" i="2" s="1"/>
  <c r="L47" i="2"/>
  <c r="F55" i="2"/>
  <c r="F89" i="2" s="1"/>
  <c r="F131" i="2"/>
  <c r="F165" i="2" s="1"/>
  <c r="L48" i="2"/>
  <c r="L82" i="2" s="1"/>
  <c r="L124" i="2"/>
  <c r="L158" i="2" s="1"/>
  <c r="N121" i="2"/>
  <c r="N155" i="2" s="1"/>
  <c r="N45" i="2"/>
  <c r="N79" i="2" s="1"/>
  <c r="O99" i="2"/>
  <c r="O141" i="2"/>
  <c r="O175" i="2" s="1"/>
  <c r="O65" i="2"/>
  <c r="O89" i="2"/>
  <c r="O131" i="2"/>
  <c r="O165" i="2" s="1"/>
  <c r="O55" i="2"/>
  <c r="G125" i="2"/>
  <c r="G159" i="2" s="1"/>
  <c r="G49" i="2"/>
  <c r="G83" i="2" s="1"/>
  <c r="F137" i="2"/>
  <c r="F171" i="2" s="1"/>
  <c r="F61" i="2"/>
  <c r="F95" i="2" s="1"/>
  <c r="J100" i="2"/>
  <c r="J142" i="2"/>
  <c r="J176" i="2" s="1"/>
  <c r="J66" i="2"/>
  <c r="I90" i="2"/>
  <c r="I132" i="2"/>
  <c r="I166" i="2" s="1"/>
  <c r="I56" i="2"/>
  <c r="N66" i="1"/>
  <c r="N100" i="1" s="1"/>
  <c r="I25" i="5"/>
  <c r="N138" i="1"/>
  <c r="N172" i="1" s="1"/>
  <c r="N47" i="1"/>
  <c r="N81" i="1" s="1"/>
  <c r="I6" i="5"/>
  <c r="N119" i="1"/>
  <c r="N153" i="1" s="1"/>
  <c r="T66" i="1"/>
  <c r="T100" i="1" s="1"/>
  <c r="O25" i="5"/>
  <c r="T138" i="1"/>
  <c r="T172" i="1" s="1"/>
  <c r="Q54" i="1"/>
  <c r="Q88" i="1" s="1"/>
  <c r="L13" i="5"/>
  <c r="Q126" i="1"/>
  <c r="Q160" i="1" s="1"/>
  <c r="S45" i="1"/>
  <c r="S79" i="1" s="1"/>
  <c r="N4" i="5"/>
  <c r="S117" i="1"/>
  <c r="S151" i="1" s="1"/>
  <c r="P47" i="1"/>
  <c r="P81" i="1" s="1"/>
  <c r="K6" i="5"/>
  <c r="P119" i="1"/>
  <c r="P153" i="1" s="1"/>
  <c r="O66" i="1"/>
  <c r="O100" i="1" s="1"/>
  <c r="J25" i="5"/>
  <c r="O138" i="1"/>
  <c r="O172" i="1" s="1"/>
  <c r="M50" i="1"/>
  <c r="M84" i="1" s="1"/>
  <c r="H9" i="5"/>
  <c r="M122" i="1"/>
  <c r="M156" i="1" s="1"/>
  <c r="R56" i="1"/>
  <c r="R90" i="1" s="1"/>
  <c r="M15" i="5"/>
  <c r="R128" i="1"/>
  <c r="R162" i="1" s="1"/>
  <c r="S48" i="1"/>
  <c r="S82" i="1" s="1"/>
  <c r="N7" i="5"/>
  <c r="S120" i="1"/>
  <c r="S154" i="1" s="1"/>
  <c r="O65" i="1"/>
  <c r="O99" i="1" s="1"/>
  <c r="J24" i="5"/>
  <c r="O137" i="1"/>
  <c r="O171" i="1" s="1"/>
  <c r="R64" i="1"/>
  <c r="R98" i="1" s="1"/>
  <c r="M23" i="5"/>
  <c r="R136" i="1"/>
  <c r="R170" i="1" s="1"/>
  <c r="N68" i="1"/>
  <c r="N102" i="1" s="1"/>
  <c r="I27" i="5"/>
  <c r="N140" i="1"/>
  <c r="N174" i="1" s="1"/>
  <c r="O57" i="1"/>
  <c r="O91" i="1" s="1"/>
  <c r="J16" i="5"/>
  <c r="O129" i="1"/>
  <c r="O163" i="1" s="1"/>
  <c r="K48" i="1"/>
  <c r="K82" i="1" s="1"/>
  <c r="F7" i="5"/>
  <c r="K120" i="1"/>
  <c r="K154" i="1" s="1"/>
  <c r="P68" i="1"/>
  <c r="P102" i="1" s="1"/>
  <c r="K27" i="5"/>
  <c r="P140" i="1"/>
  <c r="P174" i="1" s="1"/>
  <c r="R62" i="1"/>
  <c r="R96" i="1" s="1"/>
  <c r="M21" i="5"/>
  <c r="R134" i="1"/>
  <c r="R168" i="1" s="1"/>
  <c r="O45" i="1"/>
  <c r="O79" i="1" s="1"/>
  <c r="J4" i="5"/>
  <c r="O117" i="1"/>
  <c r="O151" i="1" s="1"/>
  <c r="M48" i="1"/>
  <c r="M82" i="1" s="1"/>
  <c r="H7" i="5"/>
  <c r="M120" i="1"/>
  <c r="M154" i="1" s="1"/>
  <c r="L63" i="1"/>
  <c r="L97" i="1" s="1"/>
  <c r="G22" i="5"/>
  <c r="L135" i="1"/>
  <c r="L169" i="1" s="1"/>
  <c r="J58" i="1"/>
  <c r="J92" i="1" s="1"/>
  <c r="E17" i="5"/>
  <c r="J130" i="1"/>
  <c r="J164" i="1" s="1"/>
  <c r="M53" i="1"/>
  <c r="M87" i="1" s="1"/>
  <c r="H12" i="5"/>
  <c r="M125" i="1"/>
  <c r="M159" i="1" s="1"/>
  <c r="O59" i="1"/>
  <c r="O93" i="1" s="1"/>
  <c r="J18" i="5"/>
  <c r="O131" i="1"/>
  <c r="O165" i="1" s="1"/>
  <c r="J50" i="1"/>
  <c r="J84" i="1" s="1"/>
  <c r="E9" i="5"/>
  <c r="J122" i="1"/>
  <c r="J156" i="1" s="1"/>
  <c r="L45" i="1"/>
  <c r="L79" i="1" s="1"/>
  <c r="G4" i="5"/>
  <c r="L117" i="1"/>
  <c r="L151" i="1" s="1"/>
  <c r="M65" i="1"/>
  <c r="M99" i="1" s="1"/>
  <c r="H24" i="5"/>
  <c r="M137" i="1"/>
  <c r="M171" i="1" s="1"/>
  <c r="K65" i="1"/>
  <c r="K99" i="1" s="1"/>
  <c r="F24" i="5"/>
  <c r="K137" i="1"/>
  <c r="K171" i="1" s="1"/>
  <c r="J55" i="1"/>
  <c r="J89" i="1" s="1"/>
  <c r="E14" i="5"/>
  <c r="J127" i="1"/>
  <c r="J161" i="1" s="1"/>
  <c r="L62" i="1"/>
  <c r="L96" i="1" s="1"/>
  <c r="G21" i="5"/>
  <c r="L134" i="1"/>
  <c r="L168" i="1" s="1"/>
  <c r="N56" i="1"/>
  <c r="N90" i="1" s="1"/>
  <c r="I15" i="5"/>
  <c r="N128" i="1"/>
  <c r="N162" i="1" s="1"/>
  <c r="J61" i="1"/>
  <c r="J95" i="1" s="1"/>
  <c r="E20" i="5"/>
  <c r="J133" i="1"/>
  <c r="J167" i="1" s="1"/>
  <c r="S63" i="1"/>
  <c r="S97" i="1" s="1"/>
  <c r="N22" i="5"/>
  <c r="S135" i="1"/>
  <c r="S169" i="1" s="1"/>
  <c r="N50" i="1"/>
  <c r="N84" i="1" s="1"/>
  <c r="I9" i="5"/>
  <c r="N122" i="1"/>
  <c r="N156" i="1" s="1"/>
  <c r="M51" i="1"/>
  <c r="M85" i="1" s="1"/>
  <c r="H10" i="5"/>
  <c r="M123" i="1"/>
  <c r="M157" i="1" s="1"/>
  <c r="Q59" i="1"/>
  <c r="Q93" i="1" s="1"/>
  <c r="L18" i="5"/>
  <c r="Q131" i="1"/>
  <c r="Q165" i="1" s="1"/>
  <c r="N65" i="1"/>
  <c r="N99" i="1" s="1"/>
  <c r="I24" i="5"/>
  <c r="N137" i="1"/>
  <c r="N171" i="1" s="1"/>
  <c r="S50" i="1"/>
  <c r="S84" i="1" s="1"/>
  <c r="N9" i="5"/>
  <c r="S122" i="1"/>
  <c r="S156" i="1" s="1"/>
  <c r="R63" i="1"/>
  <c r="R97" i="1" s="1"/>
  <c r="M22" i="5"/>
  <c r="R135" i="1"/>
  <c r="R169" i="1" s="1"/>
  <c r="J45" i="1"/>
  <c r="J79" i="1" s="1"/>
  <c r="E4" i="5"/>
  <c r="J117" i="1"/>
  <c r="J151" i="1" s="1"/>
  <c r="T45" i="1"/>
  <c r="T79" i="1" s="1"/>
  <c r="O4" i="5"/>
  <c r="T117" i="1"/>
  <c r="T151" i="1" s="1"/>
  <c r="T64" i="1"/>
  <c r="T98" i="1" s="1"/>
  <c r="O23" i="5"/>
  <c r="T136" i="1"/>
  <c r="T170" i="1" s="1"/>
  <c r="S47" i="1"/>
  <c r="S81" i="1" s="1"/>
  <c r="N6" i="5"/>
  <c r="S119" i="1"/>
  <c r="S153" i="1" s="1"/>
  <c r="Q50" i="1"/>
  <c r="Q84" i="1" s="1"/>
  <c r="L9" i="5"/>
  <c r="Q122" i="1"/>
  <c r="Q156" i="1" s="1"/>
  <c r="K67" i="1"/>
  <c r="K101" i="1" s="1"/>
  <c r="F26" i="5"/>
  <c r="K139" i="1"/>
  <c r="K173" i="1" s="1"/>
  <c r="M59" i="1"/>
  <c r="M93" i="1" s="1"/>
  <c r="H18" i="5"/>
  <c r="M131" i="1"/>
  <c r="M165" i="1" s="1"/>
  <c r="T60" i="1"/>
  <c r="T94" i="1" s="1"/>
  <c r="O19" i="5"/>
  <c r="T132" i="1"/>
  <c r="T166" i="1" s="1"/>
  <c r="N48" i="1"/>
  <c r="N82" i="1" s="1"/>
  <c r="I7" i="5"/>
  <c r="N120" i="1"/>
  <c r="N154" i="1" s="1"/>
  <c r="R45" i="1"/>
  <c r="R79" i="1" s="1"/>
  <c r="M4" i="5"/>
  <c r="R117" i="1"/>
  <c r="R151" i="1" s="1"/>
  <c r="P61" i="1"/>
  <c r="P95" i="1" s="1"/>
  <c r="K20" i="5"/>
  <c r="P133" i="1"/>
  <c r="P167" i="1" s="1"/>
  <c r="O48" i="1"/>
  <c r="O82" i="1" s="1"/>
  <c r="J7" i="5"/>
  <c r="O120" i="1"/>
  <c r="O154" i="1" s="1"/>
  <c r="Q63" i="1"/>
  <c r="Q97" i="1" s="1"/>
  <c r="L22" i="5"/>
  <c r="Q135" i="1"/>
  <c r="Q169" i="1" s="1"/>
  <c r="N57" i="1"/>
  <c r="N91" i="1" s="1"/>
  <c r="I16" i="5"/>
  <c r="N129" i="1"/>
  <c r="N163" i="1" s="1"/>
  <c r="R66" i="1"/>
  <c r="R100" i="1" s="1"/>
  <c r="M25" i="5"/>
  <c r="R138" i="1"/>
  <c r="R172" i="1" s="1"/>
  <c r="O47" i="1"/>
  <c r="O81" i="1" s="1"/>
  <c r="J6" i="5"/>
  <c r="O119" i="1"/>
  <c r="O153" i="1" s="1"/>
  <c r="T53" i="1"/>
  <c r="T87" i="1" s="1"/>
  <c r="O12" i="5"/>
  <c r="T125" i="1"/>
  <c r="T159" i="1" s="1"/>
  <c r="M64" i="1"/>
  <c r="M98" i="1" s="1"/>
  <c r="H23" i="5"/>
  <c r="M136" i="1"/>
  <c r="M170" i="1" s="1"/>
  <c r="Q52" i="1"/>
  <c r="Q86" i="1" s="1"/>
  <c r="L11" i="5"/>
  <c r="Q124" i="1"/>
  <c r="Q158" i="1" s="1"/>
  <c r="K55" i="1"/>
  <c r="K89" i="1" s="1"/>
  <c r="F14" i="5"/>
  <c r="K127" i="1"/>
  <c r="K161" i="1" s="1"/>
  <c r="T58" i="1"/>
  <c r="T92" i="1" s="1"/>
  <c r="O17" i="5"/>
  <c r="T130" i="1"/>
  <c r="T164" i="1" s="1"/>
  <c r="Q49" i="1"/>
  <c r="Q83" i="1" s="1"/>
  <c r="L8" i="5"/>
  <c r="Q121" i="1"/>
  <c r="Q155" i="1" s="1"/>
  <c r="O49" i="1"/>
  <c r="O83" i="1" s="1"/>
  <c r="J8" i="5"/>
  <c r="O121" i="1"/>
  <c r="O155" i="1" s="1"/>
  <c r="P62" i="1"/>
  <c r="P96" i="1" s="1"/>
  <c r="K21" i="5"/>
  <c r="P134" i="1"/>
  <c r="P168" i="1" s="1"/>
  <c r="T49" i="1"/>
  <c r="T83" i="1" s="1"/>
  <c r="O8" i="5"/>
  <c r="T121" i="1"/>
  <c r="T155" i="1" s="1"/>
  <c r="R47" i="1"/>
  <c r="R81" i="1" s="1"/>
  <c r="M6" i="5"/>
  <c r="R119" i="1"/>
  <c r="R153" i="1" s="1"/>
  <c r="L56" i="1"/>
  <c r="L90" i="1" s="1"/>
  <c r="G15" i="5"/>
  <c r="L128" i="1"/>
  <c r="L162" i="1" s="1"/>
  <c r="P66" i="1"/>
  <c r="P100" i="1" s="1"/>
  <c r="K25" i="5"/>
  <c r="P138" i="1"/>
  <c r="P172" i="1" s="1"/>
  <c r="S51" i="1"/>
  <c r="S85" i="1" s="1"/>
  <c r="N10" i="5"/>
  <c r="S123" i="1"/>
  <c r="S157" i="1" s="1"/>
  <c r="J64" i="1"/>
  <c r="J98" i="1" s="1"/>
  <c r="E23" i="5"/>
  <c r="J136" i="1"/>
  <c r="J170" i="1" s="1"/>
  <c r="O68" i="1"/>
  <c r="O102" i="1" s="1"/>
  <c r="J27" i="5"/>
  <c r="O140" i="1"/>
  <c r="O174" i="1" s="1"/>
  <c r="S60" i="1"/>
  <c r="S94" i="1" s="1"/>
  <c r="N19" i="5"/>
  <c r="S132" i="1"/>
  <c r="S166" i="1" s="1"/>
  <c r="Q60" i="1"/>
  <c r="Q94" i="1" s="1"/>
  <c r="L19" i="5"/>
  <c r="Q132" i="1"/>
  <c r="Q166" i="1" s="1"/>
  <c r="J57" i="1"/>
  <c r="J91" i="1" s="1"/>
  <c r="E16" i="5"/>
  <c r="J129" i="1"/>
  <c r="J163" i="1" s="1"/>
  <c r="P65" i="1"/>
  <c r="P99" i="1" s="1"/>
  <c r="K24" i="5"/>
  <c r="P137" i="1"/>
  <c r="P171" i="1" s="1"/>
  <c r="R58" i="1"/>
  <c r="R92" i="1" s="1"/>
  <c r="M17" i="5"/>
  <c r="R130" i="1"/>
  <c r="R164" i="1" s="1"/>
  <c r="M63" i="1"/>
  <c r="M97" i="1" s="1"/>
  <c r="H22" i="5"/>
  <c r="M135" i="1"/>
  <c r="M169" i="1" s="1"/>
  <c r="Q53" i="1"/>
  <c r="Q87" i="1" s="1"/>
  <c r="L12" i="5"/>
  <c r="Q125" i="1"/>
  <c r="Q159" i="1" s="1"/>
  <c r="K61" i="1"/>
  <c r="K95" i="1" s="1"/>
  <c r="F20" i="5"/>
  <c r="K133" i="1"/>
  <c r="K167" i="1" s="1"/>
  <c r="Q67" i="1"/>
  <c r="Q101" i="1" s="1"/>
  <c r="L26" i="5"/>
  <c r="Q139" i="1"/>
  <c r="Q173" i="1" s="1"/>
  <c r="O63" i="1"/>
  <c r="O97" i="1" s="1"/>
  <c r="J22" i="5"/>
  <c r="O135" i="1"/>
  <c r="O169" i="1" s="1"/>
  <c r="Q58" i="1"/>
  <c r="Q92" i="1" s="1"/>
  <c r="L17" i="5"/>
  <c r="Q130" i="1"/>
  <c r="Q164" i="1" s="1"/>
  <c r="T50" i="1"/>
  <c r="T84" i="1" s="1"/>
  <c r="O9" i="5"/>
  <c r="T122" i="1"/>
  <c r="T156" i="1" s="1"/>
  <c r="J62" i="1"/>
  <c r="J96" i="1" s="1"/>
  <c r="E21" i="5"/>
  <c r="J134" i="1"/>
  <c r="J168" i="1" s="1"/>
  <c r="L61" i="1"/>
  <c r="L95" i="1" s="1"/>
  <c r="G20" i="5"/>
  <c r="L133" i="1"/>
  <c r="L167" i="1" s="1"/>
  <c r="M57" i="1"/>
  <c r="M91" i="1" s="1"/>
  <c r="H16" i="5"/>
  <c r="M129" i="1"/>
  <c r="M163" i="1" s="1"/>
  <c r="K49" i="1"/>
  <c r="K83" i="1" s="1"/>
  <c r="F8" i="5"/>
  <c r="K121" i="1"/>
  <c r="K155" i="1" s="1"/>
  <c r="J67" i="1"/>
  <c r="J101" i="1" s="1"/>
  <c r="E26" i="5"/>
  <c r="J139" i="1"/>
  <c r="J173" i="1" s="1"/>
  <c r="K66" i="1"/>
  <c r="K100" i="1" s="1"/>
  <c r="F25" i="5"/>
  <c r="K138" i="1"/>
  <c r="K172" i="1" s="1"/>
  <c r="K50" i="1"/>
  <c r="K84" i="1" s="1"/>
  <c r="F9" i="5"/>
  <c r="K122" i="1"/>
  <c r="K156" i="1" s="1"/>
  <c r="L58" i="1"/>
  <c r="L92" i="1" s="1"/>
  <c r="G17" i="5"/>
  <c r="L130" i="1"/>
  <c r="L164" i="1" s="1"/>
  <c r="N45" i="1"/>
  <c r="N79" i="1" s="1"/>
  <c r="I4" i="5"/>
  <c r="N117" i="1"/>
  <c r="N151" i="1" s="1"/>
  <c r="T61" i="1"/>
  <c r="T95" i="1" s="1"/>
  <c r="O20" i="5"/>
  <c r="T133" i="1"/>
  <c r="T167" i="1" s="1"/>
  <c r="Q51" i="1"/>
  <c r="Q85" i="1" s="1"/>
  <c r="L10" i="5"/>
  <c r="Q123" i="1"/>
  <c r="Q157" i="1" s="1"/>
  <c r="K60" i="1"/>
  <c r="K94" i="1" s="1"/>
  <c r="F19" i="5"/>
  <c r="K132" i="1"/>
  <c r="K166" i="1" s="1"/>
  <c r="M52" i="1"/>
  <c r="M86" i="1" s="1"/>
  <c r="H11" i="5"/>
  <c r="M124" i="1"/>
  <c r="M158" i="1" s="1"/>
  <c r="S59" i="1"/>
  <c r="S93" i="1" s="1"/>
  <c r="N18" i="5"/>
  <c r="S131" i="1"/>
  <c r="S165" i="1" s="1"/>
  <c r="R52" i="1"/>
  <c r="R86" i="1" s="1"/>
  <c r="M11" i="5"/>
  <c r="R124" i="1"/>
  <c r="R158" i="1" s="1"/>
  <c r="N46" i="1"/>
  <c r="N80" i="1" s="1"/>
  <c r="I5" i="5"/>
  <c r="N118" i="1"/>
  <c r="N152" i="1" s="1"/>
  <c r="L67" i="1"/>
  <c r="L101" i="1" s="1"/>
  <c r="G26" i="5"/>
  <c r="L139" i="1"/>
  <c r="L173" i="1" s="1"/>
  <c r="S67" i="1"/>
  <c r="S101" i="1" s="1"/>
  <c r="N26" i="5"/>
  <c r="S139" i="1"/>
  <c r="S173" i="1" s="1"/>
  <c r="O56" i="1"/>
  <c r="O90" i="1" s="1"/>
  <c r="J15" i="5"/>
  <c r="O128" i="1"/>
  <c r="O162" i="1" s="1"/>
  <c r="R57" i="1"/>
  <c r="R91" i="1" s="1"/>
  <c r="M16" i="5"/>
  <c r="R129" i="1"/>
  <c r="R163" i="1" s="1"/>
  <c r="M46" i="1"/>
  <c r="M80" i="1" s="1"/>
  <c r="H5" i="5"/>
  <c r="M118" i="1"/>
  <c r="M152" i="1" s="1"/>
  <c r="P57" i="1"/>
  <c r="P91" i="1" s="1"/>
  <c r="K16" i="5"/>
  <c r="P129" i="1"/>
  <c r="P163" i="1" s="1"/>
  <c r="T52" i="1"/>
  <c r="T86" i="1" s="1"/>
  <c r="O11" i="5"/>
  <c r="T124" i="1"/>
  <c r="T158" i="1" s="1"/>
  <c r="L60" i="1"/>
  <c r="L94" i="1" s="1"/>
  <c r="G19" i="5"/>
  <c r="L132" i="1"/>
  <c r="L166" i="1" s="1"/>
  <c r="S53" i="1"/>
  <c r="S87" i="1" s="1"/>
  <c r="N12" i="5"/>
  <c r="S125" i="1"/>
  <c r="S159" i="1" s="1"/>
  <c r="J68" i="1"/>
  <c r="J102" i="1" s="1"/>
  <c r="E27" i="5"/>
  <c r="J140" i="1"/>
  <c r="J174" i="1" s="1"/>
  <c r="S64" i="1"/>
  <c r="S98" i="1" s="1"/>
  <c r="N23" i="5"/>
  <c r="S136" i="1"/>
  <c r="S170" i="1" s="1"/>
  <c r="O52" i="1"/>
  <c r="O86" i="1" s="1"/>
  <c r="J11" i="5"/>
  <c r="O124" i="1"/>
  <c r="O158" i="1" s="1"/>
  <c r="R48" i="1"/>
  <c r="R82" i="1" s="1"/>
  <c r="M7" i="5"/>
  <c r="R120" i="1"/>
  <c r="R154" i="1" s="1"/>
  <c r="O55" i="1"/>
  <c r="O89" i="1" s="1"/>
  <c r="J14" i="5"/>
  <c r="O127" i="1"/>
  <c r="O161" i="1" s="1"/>
  <c r="K56" i="1"/>
  <c r="K90" i="1" s="1"/>
  <c r="F15" i="5"/>
  <c r="K128" i="1"/>
  <c r="K162" i="1" s="1"/>
  <c r="J48" i="1"/>
  <c r="J82" i="1" s="1"/>
  <c r="E7" i="5"/>
  <c r="J120" i="1"/>
  <c r="J154" i="1" s="1"/>
  <c r="N61" i="1"/>
  <c r="N95" i="1" s="1"/>
  <c r="I20" i="5"/>
  <c r="N133" i="1"/>
  <c r="N167" i="1" s="1"/>
  <c r="O53" i="1"/>
  <c r="O87" i="1" s="1"/>
  <c r="J12" i="5"/>
  <c r="O125" i="1"/>
  <c r="O159" i="1" s="1"/>
  <c r="R51" i="1"/>
  <c r="R85" i="1" s="1"/>
  <c r="M10" i="5"/>
  <c r="R123" i="1"/>
  <c r="R157" i="1" s="1"/>
  <c r="S46" i="1"/>
  <c r="S80" i="1" s="1"/>
  <c r="N5" i="5"/>
  <c r="S118" i="1"/>
  <c r="S152" i="1" s="1"/>
  <c r="N49" i="1"/>
  <c r="N83" i="1" s="1"/>
  <c r="I8" i="5"/>
  <c r="N121" i="1"/>
  <c r="N155" i="1" s="1"/>
  <c r="S54" i="1"/>
  <c r="S88" i="1" s="1"/>
  <c r="N13" i="5"/>
  <c r="S126" i="1"/>
  <c r="S160" i="1" s="1"/>
  <c r="P50" i="1"/>
  <c r="P84" i="1" s="1"/>
  <c r="K9" i="5"/>
  <c r="P122" i="1"/>
  <c r="P156" i="1" s="1"/>
  <c r="L57" i="1"/>
  <c r="L91" i="1" s="1"/>
  <c r="G16" i="5"/>
  <c r="L129" i="1"/>
  <c r="L163" i="1" s="1"/>
  <c r="T63" i="1"/>
  <c r="T97" i="1" s="1"/>
  <c r="O22" i="5"/>
  <c r="T135" i="1"/>
  <c r="T169" i="1" s="1"/>
  <c r="T51" i="1"/>
  <c r="T85" i="1" s="1"/>
  <c r="O10" i="5"/>
  <c r="T123" i="1"/>
  <c r="T157" i="1" s="1"/>
  <c r="J47" i="1"/>
  <c r="J81" i="1" s="1"/>
  <c r="E6" i="5"/>
  <c r="J119" i="1"/>
  <c r="J153" i="1" s="1"/>
  <c r="K54" i="1"/>
  <c r="K88" i="1" s="1"/>
  <c r="F13" i="5"/>
  <c r="K126" i="1"/>
  <c r="K160" i="1" s="1"/>
  <c r="L46" i="1"/>
  <c r="L80" i="1" s="1"/>
  <c r="G5" i="5"/>
  <c r="L118" i="1"/>
  <c r="L152" i="1" s="1"/>
  <c r="R59" i="1"/>
  <c r="R93" i="1" s="1"/>
  <c r="M18" i="5"/>
  <c r="R131" i="1"/>
  <c r="R165" i="1" s="1"/>
  <c r="M68" i="1"/>
  <c r="M102" i="1" s="1"/>
  <c r="H27" i="5"/>
  <c r="M140" i="1"/>
  <c r="M174" i="1" s="1"/>
  <c r="R60" i="1"/>
  <c r="R94" i="1" s="1"/>
  <c r="M19" i="5"/>
  <c r="R132" i="1"/>
  <c r="R166" i="1" s="1"/>
  <c r="K59" i="1"/>
  <c r="K93" i="1" s="1"/>
  <c r="F18" i="5"/>
  <c r="K131" i="1"/>
  <c r="K165" i="1" s="1"/>
  <c r="M62" i="1"/>
  <c r="M96" i="1" s="1"/>
  <c r="H21" i="5"/>
  <c r="M134" i="1"/>
  <c r="M168" i="1" s="1"/>
  <c r="P48" i="1"/>
  <c r="P82" i="1" s="1"/>
  <c r="K7" i="5"/>
  <c r="P120" i="1"/>
  <c r="P154" i="1" s="1"/>
  <c r="Q68" i="1"/>
  <c r="Q102" i="1" s="1"/>
  <c r="L27" i="5"/>
  <c r="Q140" i="1"/>
  <c r="Q174" i="1" s="1"/>
  <c r="N55" i="1"/>
  <c r="N89" i="1" s="1"/>
  <c r="I14" i="5"/>
  <c r="N127" i="1"/>
  <c r="N161" i="1" s="1"/>
  <c r="K68" i="1"/>
  <c r="K102" i="1" s="1"/>
  <c r="F27" i="5"/>
  <c r="K140" i="1"/>
  <c r="K174" i="1" s="1"/>
  <c r="M60" i="1"/>
  <c r="M94" i="1" s="1"/>
  <c r="H19" i="5"/>
  <c r="M132" i="1"/>
  <c r="M166" i="1" s="1"/>
  <c r="S61" i="1"/>
  <c r="S95" i="1" s="1"/>
  <c r="N20" i="5"/>
  <c r="S133" i="1"/>
  <c r="S167" i="1" s="1"/>
  <c r="Q46" i="1"/>
  <c r="Q80" i="1" s="1"/>
  <c r="L5" i="5"/>
  <c r="Q118" i="1"/>
  <c r="Q152" i="1" s="1"/>
  <c r="K51" i="1"/>
  <c r="K85" i="1" s="1"/>
  <c r="F10" i="5"/>
  <c r="K123" i="1"/>
  <c r="K157" i="1" s="1"/>
  <c r="S68" i="1"/>
  <c r="S102" i="1" s="1"/>
  <c r="N27" i="5"/>
  <c r="S140" i="1"/>
  <c r="S174" i="1" s="1"/>
  <c r="O58" i="1"/>
  <c r="O92" i="1" s="1"/>
  <c r="J17" i="5"/>
  <c r="O130" i="1"/>
  <c r="O164" i="1" s="1"/>
  <c r="R61" i="1"/>
  <c r="R95" i="1" s="1"/>
  <c r="M20" i="5"/>
  <c r="R133" i="1"/>
  <c r="R167" i="1" s="1"/>
  <c r="M54" i="1"/>
  <c r="M88" i="1" s="1"/>
  <c r="H13" i="5"/>
  <c r="M126" i="1"/>
  <c r="M160" i="1" s="1"/>
  <c r="S58" i="1"/>
  <c r="S92" i="1" s="1"/>
  <c r="N17" i="5"/>
  <c r="S130" i="1"/>
  <c r="S164" i="1" s="1"/>
  <c r="K47" i="1"/>
  <c r="K81" i="1" s="1"/>
  <c r="F6" i="5"/>
  <c r="K119" i="1"/>
  <c r="K153" i="1" s="1"/>
  <c r="T56" i="1"/>
  <c r="T90" i="1" s="1"/>
  <c r="O15" i="5"/>
  <c r="T128" i="1"/>
  <c r="T162" i="1" s="1"/>
  <c r="N53" i="1"/>
  <c r="N87" i="1" s="1"/>
  <c r="I12" i="5"/>
  <c r="N125" i="1"/>
  <c r="N159" i="1" s="1"/>
  <c r="P63" i="1"/>
  <c r="P97" i="1" s="1"/>
  <c r="K22" i="5"/>
  <c r="P135" i="1"/>
  <c r="P169" i="1" s="1"/>
  <c r="O64" i="1"/>
  <c r="O98" i="1" s="1"/>
  <c r="J23" i="5"/>
  <c r="O136" i="1"/>
  <c r="O170" i="1" s="1"/>
  <c r="Q55" i="1"/>
  <c r="Q89" i="1" s="1"/>
  <c r="L14" i="5"/>
  <c r="Q127" i="1"/>
  <c r="Q161" i="1" s="1"/>
  <c r="P67" i="1"/>
  <c r="P101" i="1" s="1"/>
  <c r="K26" i="5"/>
  <c r="P139" i="1"/>
  <c r="P173" i="1" s="1"/>
  <c r="R54" i="1"/>
  <c r="R88" i="1" s="1"/>
  <c r="M13" i="5"/>
  <c r="R126" i="1"/>
  <c r="R160" i="1" s="1"/>
  <c r="L47" i="1"/>
  <c r="L81" i="1" s="1"/>
  <c r="G6" i="5"/>
  <c r="L119" i="1"/>
  <c r="L153" i="1" s="1"/>
  <c r="P55" i="1"/>
  <c r="P89" i="1" s="1"/>
  <c r="K14" i="5"/>
  <c r="P127" i="1"/>
  <c r="P161" i="1" s="1"/>
  <c r="M58" i="1"/>
  <c r="M92" i="1" s="1"/>
  <c r="H17" i="5"/>
  <c r="M130" i="1"/>
  <c r="M164" i="1" s="1"/>
  <c r="P59" i="1"/>
  <c r="P93" i="1" s="1"/>
  <c r="K18" i="5"/>
  <c r="P131" i="1"/>
  <c r="P165" i="1" s="1"/>
  <c r="Q57" i="1"/>
  <c r="Q91" i="1" s="1"/>
  <c r="L16" i="5"/>
  <c r="Q129" i="1"/>
  <c r="Q163" i="1" s="1"/>
  <c r="P46" i="1"/>
  <c r="P80" i="1" s="1"/>
  <c r="K5" i="5"/>
  <c r="P118" i="1"/>
  <c r="P152" i="1" s="1"/>
  <c r="N59" i="1"/>
  <c r="N93" i="1" s="1"/>
  <c r="I18" i="5"/>
  <c r="N131" i="1"/>
  <c r="N165" i="1" s="1"/>
  <c r="J65" i="1"/>
  <c r="J99" i="1" s="1"/>
  <c r="E24" i="5"/>
  <c r="J137" i="1"/>
  <c r="J171" i="1" s="1"/>
  <c r="P45" i="1"/>
  <c r="P79" i="1" s="1"/>
  <c r="K4" i="5"/>
  <c r="P117" i="1"/>
  <c r="P151" i="1" s="1"/>
  <c r="P64" i="1"/>
  <c r="P98" i="1" s="1"/>
  <c r="K23" i="5"/>
  <c r="P136" i="1"/>
  <c r="P170" i="1" s="1"/>
  <c r="N60" i="1"/>
  <c r="N94" i="1" s="1"/>
  <c r="I19" i="5"/>
  <c r="N132" i="1"/>
  <c r="N166" i="1" s="1"/>
  <c r="K63" i="1"/>
  <c r="K97" i="1" s="1"/>
  <c r="F22" i="5"/>
  <c r="K135" i="1"/>
  <c r="K169" i="1" s="1"/>
  <c r="O60" i="1"/>
  <c r="O94" i="1" s="1"/>
  <c r="J19" i="5"/>
  <c r="O132" i="1"/>
  <c r="O166" i="1" s="1"/>
  <c r="O51" i="1"/>
  <c r="O85" i="1" s="1"/>
  <c r="J10" i="5"/>
  <c r="O123" i="1"/>
  <c r="O157" i="1" s="1"/>
  <c r="N63" i="1"/>
  <c r="N97" i="1" s="1"/>
  <c r="I22" i="5"/>
  <c r="N135" i="1"/>
  <c r="N169" i="1" s="1"/>
  <c r="L64" i="1"/>
  <c r="L98" i="1" s="1"/>
  <c r="G23" i="5"/>
  <c r="L136" i="1"/>
  <c r="L170" i="1" s="1"/>
  <c r="R50" i="1"/>
  <c r="R84" i="1" s="1"/>
  <c r="M9" i="5"/>
  <c r="R122" i="1"/>
  <c r="R156" i="1" s="1"/>
  <c r="O67" i="1"/>
  <c r="O101" i="1" s="1"/>
  <c r="J26" i="5"/>
  <c r="O139" i="1"/>
  <c r="O173" i="1" s="1"/>
  <c r="J54" i="1"/>
  <c r="J88" i="1" s="1"/>
  <c r="E13" i="5"/>
  <c r="J126" i="1"/>
  <c r="J160" i="1" s="1"/>
  <c r="K53" i="1"/>
  <c r="K87" i="1" s="1"/>
  <c r="F12" i="5"/>
  <c r="K125" i="1"/>
  <c r="K159" i="1" s="1"/>
  <c r="M45" i="1"/>
  <c r="M79" i="1" s="1"/>
  <c r="H4" i="5"/>
  <c r="M117" i="1"/>
  <c r="M151" i="1" s="1"/>
  <c r="Q66" i="1"/>
  <c r="Q100" i="1" s="1"/>
  <c r="L25" i="5"/>
  <c r="Q138" i="1"/>
  <c r="Q172" i="1" s="1"/>
  <c r="Q62" i="1"/>
  <c r="Q96" i="1" s="1"/>
  <c r="L21" i="5"/>
  <c r="Q134" i="1"/>
  <c r="Q168" i="1" s="1"/>
  <c r="T55" i="1"/>
  <c r="T89" i="1" s="1"/>
  <c r="O14" i="5"/>
  <c r="T127" i="1"/>
  <c r="T161" i="1" s="1"/>
  <c r="T47" i="1"/>
  <c r="T81" i="1" s="1"/>
  <c r="O6" i="5"/>
  <c r="T119" i="1"/>
  <c r="T153" i="1" s="1"/>
  <c r="K45" i="1"/>
  <c r="K79" i="1" s="1"/>
  <c r="F4" i="5"/>
  <c r="K117" i="1"/>
  <c r="K151" i="1" s="1"/>
  <c r="L49" i="1"/>
  <c r="L83" i="1" s="1"/>
  <c r="G8" i="5"/>
  <c r="L121" i="1"/>
  <c r="L155" i="1" s="1"/>
  <c r="M49" i="1"/>
  <c r="M83" i="1" s="1"/>
  <c r="H8" i="5"/>
  <c r="M121" i="1"/>
  <c r="M155" i="1" s="1"/>
  <c r="O61" i="1"/>
  <c r="O95" i="1" s="1"/>
  <c r="J20" i="5"/>
  <c r="O133" i="1"/>
  <c r="O167" i="1" s="1"/>
  <c r="L53" i="1"/>
  <c r="L87" i="1" s="1"/>
  <c r="G12" i="5"/>
  <c r="L125" i="1"/>
  <c r="L159" i="1" s="1"/>
  <c r="J63" i="1"/>
  <c r="J97" i="1" s="1"/>
  <c r="E22" i="5"/>
  <c r="J135" i="1"/>
  <c r="J169" i="1" s="1"/>
  <c r="K62" i="1"/>
  <c r="K96" i="1" s="1"/>
  <c r="F21" i="5"/>
  <c r="K134" i="1"/>
  <c r="K168" i="1" s="1"/>
  <c r="K46" i="1"/>
  <c r="K80" i="1" s="1"/>
  <c r="F5" i="5"/>
  <c r="K118" i="1"/>
  <c r="K152" i="1" s="1"/>
  <c r="L54" i="1"/>
  <c r="L88" i="1" s="1"/>
  <c r="G13" i="5"/>
  <c r="L126" i="1"/>
  <c r="L160" i="1" s="1"/>
  <c r="P60" i="1"/>
  <c r="P94" i="1" s="1"/>
  <c r="K19" i="5"/>
  <c r="P132" i="1"/>
  <c r="P166" i="1" s="1"/>
  <c r="Q56" i="1"/>
  <c r="Q90" i="1" s="1"/>
  <c r="L15" i="5"/>
  <c r="Q128" i="1"/>
  <c r="Q162" i="1" s="1"/>
  <c r="Q47" i="1"/>
  <c r="Q81" i="1" s="1"/>
  <c r="L6" i="5"/>
  <c r="Q119" i="1"/>
  <c r="Q153" i="1" s="1"/>
  <c r="L68" i="1"/>
  <c r="L102" i="1" s="1"/>
  <c r="G27" i="5"/>
  <c r="L140" i="1"/>
  <c r="L174" i="1" s="1"/>
  <c r="T67" i="1"/>
  <c r="T101" i="1" s="1"/>
  <c r="O26" i="5"/>
  <c r="T139" i="1"/>
  <c r="T173" i="1" s="1"/>
  <c r="P56" i="1"/>
  <c r="P90" i="1" s="1"/>
  <c r="K15" i="5"/>
  <c r="P128" i="1"/>
  <c r="P162" i="1" s="1"/>
  <c r="N58" i="1"/>
  <c r="N92" i="1" s="1"/>
  <c r="I17" i="5"/>
  <c r="N130" i="1"/>
  <c r="N164" i="1" s="1"/>
  <c r="J52" i="1"/>
  <c r="J86" i="1" s="1"/>
  <c r="E11" i="5"/>
  <c r="J124" i="1"/>
  <c r="J158" i="1" s="1"/>
  <c r="L51" i="1"/>
  <c r="L85" i="1" s="1"/>
  <c r="G10" i="5"/>
  <c r="L123" i="1"/>
  <c r="L157" i="1" s="1"/>
  <c r="S65" i="1"/>
  <c r="S99" i="1" s="1"/>
  <c r="N24" i="5"/>
  <c r="S137" i="1"/>
  <c r="S171" i="1" s="1"/>
  <c r="P51" i="1"/>
  <c r="P85" i="1" s="1"/>
  <c r="K10" i="5"/>
  <c r="P123" i="1"/>
  <c r="P157" i="1" s="1"/>
  <c r="R53" i="1"/>
  <c r="R87" i="1" s="1"/>
  <c r="M12" i="5"/>
  <c r="R125" i="1"/>
  <c r="R159" i="1" s="1"/>
  <c r="R65" i="1"/>
  <c r="R99" i="1" s="1"/>
  <c r="M24" i="5"/>
  <c r="R137" i="1"/>
  <c r="R171" i="1" s="1"/>
  <c r="O54" i="1"/>
  <c r="O88" i="1" s="1"/>
  <c r="J13" i="5"/>
  <c r="O126" i="1"/>
  <c r="O160" i="1" s="1"/>
  <c r="P53" i="1"/>
  <c r="P87" i="1" s="1"/>
  <c r="K12" i="5"/>
  <c r="P125" i="1"/>
  <c r="P159" i="1" s="1"/>
  <c r="T57" i="1"/>
  <c r="T91" i="1" s="1"/>
  <c r="O16" i="5"/>
  <c r="T129" i="1"/>
  <c r="T163" i="1" s="1"/>
  <c r="N51" i="1"/>
  <c r="N85" i="1" s="1"/>
  <c r="I10" i="5"/>
  <c r="N123" i="1"/>
  <c r="N157" i="1" s="1"/>
  <c r="K52" i="1"/>
  <c r="K86" i="1" s="1"/>
  <c r="F11" i="5"/>
  <c r="K124" i="1"/>
  <c r="K158" i="1" s="1"/>
  <c r="T68" i="1"/>
  <c r="T102" i="1" s="1"/>
  <c r="O27" i="5"/>
  <c r="T140" i="1"/>
  <c r="T174" i="1" s="1"/>
  <c r="S57" i="1"/>
  <c r="S91" i="1" s="1"/>
  <c r="N16" i="5"/>
  <c r="S129" i="1"/>
  <c r="S163" i="1" s="1"/>
  <c r="N62" i="1"/>
  <c r="N96" i="1" s="1"/>
  <c r="I21" i="5"/>
  <c r="N134" i="1"/>
  <c r="N168" i="1" s="1"/>
  <c r="O46" i="1"/>
  <c r="O80" i="1" s="1"/>
  <c r="J5" i="5"/>
  <c r="O118" i="1"/>
  <c r="O152" i="1" s="1"/>
  <c r="L59" i="1"/>
  <c r="L93" i="1" s="1"/>
  <c r="G18" i="5"/>
  <c r="L131" i="1"/>
  <c r="L165" i="1" s="1"/>
  <c r="S66" i="1"/>
  <c r="S100" i="1" s="1"/>
  <c r="N25" i="5"/>
  <c r="S138" i="1"/>
  <c r="S172" i="1" s="1"/>
  <c r="P54" i="1"/>
  <c r="P88" i="1" s="1"/>
  <c r="K13" i="5"/>
  <c r="P126" i="1"/>
  <c r="P160" i="1" s="1"/>
  <c r="R67" i="1"/>
  <c r="R101" i="1" s="1"/>
  <c r="M26" i="5"/>
  <c r="R139" i="1"/>
  <c r="R173" i="1" s="1"/>
  <c r="M55" i="1"/>
  <c r="M89" i="1" s="1"/>
  <c r="H14" i="5"/>
  <c r="M127" i="1"/>
  <c r="M161" i="1" s="1"/>
  <c r="P52" i="1"/>
  <c r="P86" i="1" s="1"/>
  <c r="K11" i="5"/>
  <c r="P124" i="1"/>
  <c r="P158" i="1" s="1"/>
  <c r="M66" i="1"/>
  <c r="M100" i="1" s="1"/>
  <c r="H25" i="5"/>
  <c r="M138" i="1"/>
  <c r="M172" i="1" s="1"/>
  <c r="S52" i="1"/>
  <c r="S86" i="1" s="1"/>
  <c r="N11" i="5"/>
  <c r="S124" i="1"/>
  <c r="S158" i="1" s="1"/>
  <c r="J49" i="1"/>
  <c r="J83" i="1" s="1"/>
  <c r="E8" i="5"/>
  <c r="J121" i="1"/>
  <c r="J155" i="1" s="1"/>
  <c r="R46" i="1"/>
  <c r="R80" i="1" s="1"/>
  <c r="R105" i="1" s="1"/>
  <c r="M5" i="5"/>
  <c r="R118" i="1"/>
  <c r="R152" i="1" s="1"/>
  <c r="M47" i="1"/>
  <c r="M81" i="1" s="1"/>
  <c r="H6" i="5"/>
  <c r="M119" i="1"/>
  <c r="M153" i="1" s="1"/>
  <c r="R68" i="1"/>
  <c r="R102" i="1" s="1"/>
  <c r="M27" i="5"/>
  <c r="R140" i="1"/>
  <c r="R174" i="1" s="1"/>
  <c r="S56" i="1"/>
  <c r="S90" i="1" s="1"/>
  <c r="N15" i="5"/>
  <c r="S128" i="1"/>
  <c r="S162" i="1" s="1"/>
  <c r="N67" i="1"/>
  <c r="N101" i="1" s="1"/>
  <c r="I26" i="5"/>
  <c r="N139" i="1"/>
  <c r="N173" i="1" s="1"/>
  <c r="Q64" i="1"/>
  <c r="Q98" i="1" s="1"/>
  <c r="L23" i="5"/>
  <c r="Q136" i="1"/>
  <c r="Q170" i="1" s="1"/>
  <c r="R55" i="1"/>
  <c r="R89" i="1" s="1"/>
  <c r="M14" i="5"/>
  <c r="R127" i="1"/>
  <c r="R161" i="1" s="1"/>
  <c r="K64" i="1"/>
  <c r="K98" i="1" s="1"/>
  <c r="F23" i="5"/>
  <c r="K136" i="1"/>
  <c r="K170" i="1" s="1"/>
  <c r="M56" i="1"/>
  <c r="M90" i="1" s="1"/>
  <c r="H15" i="5"/>
  <c r="M128" i="1"/>
  <c r="M162" i="1" s="1"/>
  <c r="N52" i="1"/>
  <c r="N86" i="1" s="1"/>
  <c r="I11" i="5"/>
  <c r="N124" i="1"/>
  <c r="N158" i="1" s="1"/>
  <c r="L55" i="1"/>
  <c r="L89" i="1" s="1"/>
  <c r="G14" i="5"/>
  <c r="L127" i="1"/>
  <c r="L161" i="1" s="1"/>
  <c r="N64" i="1"/>
  <c r="N98" i="1" s="1"/>
  <c r="I23" i="5"/>
  <c r="N136" i="1"/>
  <c r="N170" i="1" s="1"/>
  <c r="Q61" i="1"/>
  <c r="Q95" i="1" s="1"/>
  <c r="L20" i="5"/>
  <c r="Q133" i="1"/>
  <c r="Q167" i="1" s="1"/>
  <c r="L48" i="1"/>
  <c r="L82" i="1" s="1"/>
  <c r="G7" i="5"/>
  <c r="L120" i="1"/>
  <c r="L154" i="1" s="1"/>
  <c r="S55" i="1"/>
  <c r="S89" i="1" s="1"/>
  <c r="N14" i="5"/>
  <c r="S127" i="1"/>
  <c r="S161" i="1" s="1"/>
  <c r="J56" i="1"/>
  <c r="J90" i="1" s="1"/>
  <c r="E15" i="5"/>
  <c r="J128" i="1"/>
  <c r="J162" i="1" s="1"/>
  <c r="O62" i="1"/>
  <c r="O96" i="1" s="1"/>
  <c r="J21" i="5"/>
  <c r="O134" i="1"/>
  <c r="O168" i="1" s="1"/>
  <c r="J46" i="1"/>
  <c r="J80" i="1" s="1"/>
  <c r="E5" i="5"/>
  <c r="J118" i="1"/>
  <c r="J152" i="1" s="1"/>
  <c r="L65" i="1"/>
  <c r="L99" i="1" s="1"/>
  <c r="G24" i="5"/>
  <c r="L137" i="1"/>
  <c r="L171" i="1" s="1"/>
  <c r="M61" i="1"/>
  <c r="M95" i="1" s="1"/>
  <c r="H20" i="5"/>
  <c r="M133" i="1"/>
  <c r="M167" i="1" s="1"/>
  <c r="Q65" i="1"/>
  <c r="Q99" i="1" s="1"/>
  <c r="L24" i="5"/>
  <c r="Q137" i="1"/>
  <c r="Q171" i="1" s="1"/>
  <c r="T59" i="1"/>
  <c r="T93" i="1" s="1"/>
  <c r="O18" i="5"/>
  <c r="T131" i="1"/>
  <c r="T165" i="1" s="1"/>
  <c r="T54" i="1"/>
  <c r="T88" i="1" s="1"/>
  <c r="O13" i="5"/>
  <c r="T126" i="1"/>
  <c r="T160" i="1" s="1"/>
  <c r="T46" i="1"/>
  <c r="T80" i="1" s="1"/>
  <c r="O5" i="5"/>
  <c r="T118" i="1"/>
  <c r="T152" i="1" s="1"/>
  <c r="K57" i="1"/>
  <c r="K91" i="1" s="1"/>
  <c r="F16" i="5"/>
  <c r="K129" i="1"/>
  <c r="K163" i="1" s="1"/>
  <c r="Q45" i="1"/>
  <c r="Q79" i="1" s="1"/>
  <c r="L4" i="5"/>
  <c r="Q117" i="1"/>
  <c r="Q151" i="1" s="1"/>
  <c r="J66" i="1"/>
  <c r="J100" i="1" s="1"/>
  <c r="E25" i="5"/>
  <c r="J138" i="1"/>
  <c r="J172" i="1" s="1"/>
  <c r="J51" i="1"/>
  <c r="J85" i="1" s="1"/>
  <c r="E10" i="5"/>
  <c r="J123" i="1"/>
  <c r="J157" i="1" s="1"/>
  <c r="J59" i="1"/>
  <c r="J93" i="1" s="1"/>
  <c r="E18" i="5"/>
  <c r="J131" i="1"/>
  <c r="J165" i="1" s="1"/>
  <c r="K58" i="1"/>
  <c r="K92" i="1" s="1"/>
  <c r="F17" i="5"/>
  <c r="K130" i="1"/>
  <c r="K164" i="1" s="1"/>
  <c r="L66" i="1"/>
  <c r="L100" i="1" s="1"/>
  <c r="G25" i="5"/>
  <c r="L138" i="1"/>
  <c r="L172" i="1" s="1"/>
  <c r="L50" i="1"/>
  <c r="L84" i="1" s="1"/>
  <c r="G9" i="5"/>
  <c r="L122" i="1"/>
  <c r="L156" i="1" s="1"/>
  <c r="P58" i="1"/>
  <c r="P92" i="1" s="1"/>
  <c r="K17" i="5"/>
  <c r="P130" i="1"/>
  <c r="P164" i="1" s="1"/>
  <c r="T48" i="1"/>
  <c r="T82" i="1" s="1"/>
  <c r="O7" i="5"/>
  <c r="T120" i="1"/>
  <c r="T154" i="1" s="1"/>
  <c r="J53" i="1"/>
  <c r="J87" i="1" s="1"/>
  <c r="E12" i="5"/>
  <c r="J125" i="1"/>
  <c r="J159" i="1" s="1"/>
  <c r="L52" i="1"/>
  <c r="L86" i="1" s="1"/>
  <c r="G11" i="5"/>
  <c r="L124" i="1"/>
  <c r="L158" i="1" s="1"/>
  <c r="T65" i="1"/>
  <c r="T99" i="1" s="1"/>
  <c r="O24" i="5"/>
  <c r="T137" i="1"/>
  <c r="T171" i="1" s="1"/>
  <c r="S49" i="1"/>
  <c r="S83" i="1" s="1"/>
  <c r="N8" i="5"/>
  <c r="S121" i="1"/>
  <c r="S155" i="1" s="1"/>
  <c r="N54" i="1"/>
  <c r="N88" i="1" s="1"/>
  <c r="I13" i="5"/>
  <c r="N126" i="1"/>
  <c r="N160" i="1" s="1"/>
  <c r="J60" i="1"/>
  <c r="J94" i="1" s="1"/>
  <c r="E19" i="5"/>
  <c r="J132" i="1"/>
  <c r="J166" i="1" s="1"/>
  <c r="M67" i="1"/>
  <c r="M101" i="1" s="1"/>
  <c r="H26" i="5"/>
  <c r="M139" i="1"/>
  <c r="M173" i="1" s="1"/>
  <c r="T62" i="1"/>
  <c r="T96" i="1" s="1"/>
  <c r="O21" i="5"/>
  <c r="T134" i="1"/>
  <c r="T168" i="1" s="1"/>
  <c r="Q48" i="1"/>
  <c r="Q82" i="1" s="1"/>
  <c r="L7" i="5"/>
  <c r="Q120" i="1"/>
  <c r="Q154" i="1" s="1"/>
  <c r="R49" i="1"/>
  <c r="R83" i="1" s="1"/>
  <c r="M8" i="5"/>
  <c r="R121" i="1"/>
  <c r="R155" i="1" s="1"/>
  <c r="S62" i="1"/>
  <c r="S96" i="1" s="1"/>
  <c r="N21" i="5"/>
  <c r="S134" i="1"/>
  <c r="S168" i="1" s="1"/>
  <c r="O50" i="1"/>
  <c r="O84" i="1" s="1"/>
  <c r="J9" i="5"/>
  <c r="O122" i="1"/>
  <c r="O156" i="1" s="1"/>
  <c r="K119" i="5"/>
  <c r="K153" i="5" s="1"/>
  <c r="K47" i="5"/>
  <c r="K81" i="5" s="1"/>
  <c r="U177" i="1"/>
  <c r="Q103" i="3"/>
  <c r="P103" i="3"/>
  <c r="J103" i="3"/>
  <c r="I103" i="3"/>
  <c r="G103" i="3"/>
  <c r="H103" i="3"/>
  <c r="N103" i="3"/>
  <c r="M103" i="3"/>
  <c r="F103" i="3"/>
  <c r="O103" i="3"/>
  <c r="L103" i="3"/>
  <c r="K103" i="3"/>
  <c r="U105" i="1"/>
  <c r="Q103" i="2"/>
  <c r="L103" i="2" l="1"/>
  <c r="O103" i="2"/>
  <c r="J103" i="2"/>
  <c r="F103" i="2"/>
  <c r="S103" i="2" s="1"/>
  <c r="H103" i="2"/>
  <c r="K103" i="2"/>
  <c r="P103" i="2"/>
  <c r="N103" i="2"/>
  <c r="M103" i="2"/>
  <c r="I103" i="2"/>
  <c r="G103" i="2"/>
  <c r="G179" i="2"/>
  <c r="O179" i="2"/>
  <c r="K179" i="2"/>
  <c r="I179" i="2"/>
  <c r="N179" i="2"/>
  <c r="M179" i="2"/>
  <c r="J179" i="2"/>
  <c r="L179" i="2"/>
  <c r="H179" i="2"/>
  <c r="P179" i="2"/>
  <c r="F179" i="2"/>
  <c r="J105" i="1"/>
  <c r="K105" i="1"/>
  <c r="N105" i="1"/>
  <c r="R177" i="1"/>
  <c r="S177" i="1"/>
  <c r="M105" i="1"/>
  <c r="K177" i="1"/>
  <c r="O105" i="1"/>
  <c r="Q177" i="1"/>
  <c r="M177" i="1"/>
  <c r="P177" i="1"/>
  <c r="L177" i="1"/>
  <c r="N177" i="1"/>
  <c r="O177" i="1"/>
  <c r="P105" i="1"/>
  <c r="L105" i="1"/>
  <c r="W105" i="1" s="1"/>
  <c r="X105" i="1" s="1"/>
  <c r="Z105" i="1" s="1"/>
  <c r="S105" i="1"/>
  <c r="Q105" i="1"/>
  <c r="N119" i="5"/>
  <c r="N153" i="5" s="1"/>
  <c r="N47" i="5"/>
  <c r="N81" i="5" s="1"/>
  <c r="O118" i="5"/>
  <c r="O152" i="5" s="1"/>
  <c r="O46" i="5"/>
  <c r="O80" i="5" s="1"/>
  <c r="E116" i="5"/>
  <c r="E150" i="5" s="1"/>
  <c r="E44" i="5"/>
  <c r="E78" i="5" s="1"/>
  <c r="I122" i="5"/>
  <c r="I156" i="5" s="1"/>
  <c r="I50" i="5"/>
  <c r="I84" i="5" s="1"/>
  <c r="L134" i="5"/>
  <c r="L168" i="5" s="1"/>
  <c r="L62" i="5"/>
  <c r="L96" i="5" s="1"/>
  <c r="K124" i="5"/>
  <c r="K158" i="5" s="1"/>
  <c r="K52" i="5"/>
  <c r="K86" i="5" s="1"/>
  <c r="I49" i="5"/>
  <c r="I83" i="5" s="1"/>
  <c r="I121" i="5"/>
  <c r="I155" i="5" s="1"/>
  <c r="M135" i="5"/>
  <c r="M169" i="5" s="1"/>
  <c r="M63" i="5"/>
  <c r="M97" i="5" s="1"/>
  <c r="O137" i="5"/>
  <c r="O171" i="5" s="1"/>
  <c r="O65" i="5"/>
  <c r="O99" i="5" s="1"/>
  <c r="K130" i="5"/>
  <c r="K164" i="5" s="1"/>
  <c r="K58" i="5"/>
  <c r="K92" i="5" s="1"/>
  <c r="L132" i="5"/>
  <c r="L166" i="5" s="1"/>
  <c r="L60" i="5"/>
  <c r="L94" i="5" s="1"/>
  <c r="E124" i="5"/>
  <c r="E158" i="5" s="1"/>
  <c r="E52" i="5"/>
  <c r="E86" i="5" s="1"/>
  <c r="K137" i="5"/>
  <c r="K171" i="5" s="1"/>
  <c r="K65" i="5"/>
  <c r="K99" i="5" s="1"/>
  <c r="H124" i="5"/>
  <c r="H158" i="5" s="1"/>
  <c r="H52" i="5"/>
  <c r="H86" i="5" s="1"/>
  <c r="F121" i="5"/>
  <c r="F155" i="5" s="1"/>
  <c r="F49" i="5"/>
  <c r="F83" i="5" s="1"/>
  <c r="M129" i="5"/>
  <c r="M163" i="5" s="1"/>
  <c r="M57" i="5"/>
  <c r="M91" i="5" s="1"/>
  <c r="O121" i="5"/>
  <c r="O155" i="5" s="1"/>
  <c r="O49" i="5"/>
  <c r="O83" i="5" s="1"/>
  <c r="J53" i="5"/>
  <c r="J87" i="5" s="1"/>
  <c r="J125" i="5"/>
  <c r="J159" i="5" s="1"/>
  <c r="E138" i="5"/>
  <c r="E172" i="5" s="1"/>
  <c r="E66" i="5"/>
  <c r="E100" i="5" s="1"/>
  <c r="N137" i="5"/>
  <c r="N171" i="5" s="1"/>
  <c r="N65" i="5"/>
  <c r="N99" i="5" s="1"/>
  <c r="O131" i="5"/>
  <c r="O165" i="5" s="1"/>
  <c r="O59" i="5"/>
  <c r="O93" i="5" s="1"/>
  <c r="F136" i="5"/>
  <c r="F170" i="5" s="1"/>
  <c r="F64" i="5"/>
  <c r="F98" i="5" s="1"/>
  <c r="H133" i="5"/>
  <c r="H167" i="5" s="1"/>
  <c r="H61" i="5"/>
  <c r="H95" i="5" s="1"/>
  <c r="N121" i="5"/>
  <c r="N155" i="5" s="1"/>
  <c r="N49" i="5"/>
  <c r="N83" i="5" s="1"/>
  <c r="O128" i="5"/>
  <c r="O162" i="5" s="1"/>
  <c r="O56" i="5"/>
  <c r="O90" i="5" s="1"/>
  <c r="O123" i="5"/>
  <c r="O157" i="5" s="1"/>
  <c r="O51" i="5"/>
  <c r="O85" i="5" s="1"/>
  <c r="L129" i="5"/>
  <c r="L163" i="5" s="1"/>
  <c r="L57" i="5"/>
  <c r="L91" i="5" s="1"/>
  <c r="F135" i="5"/>
  <c r="F169" i="5" s="1"/>
  <c r="F63" i="5"/>
  <c r="F97" i="5" s="1"/>
  <c r="J57" i="5"/>
  <c r="J91" i="5" s="1"/>
  <c r="J129" i="5"/>
  <c r="J163" i="5" s="1"/>
  <c r="I52" i="5"/>
  <c r="I86" i="5" s="1"/>
  <c r="I124" i="5"/>
  <c r="I158" i="5" s="1"/>
  <c r="E51" i="5"/>
  <c r="E85" i="5" s="1"/>
  <c r="E123" i="5"/>
  <c r="E157" i="5" s="1"/>
  <c r="N125" i="5"/>
  <c r="N159" i="5" s="1"/>
  <c r="N53" i="5"/>
  <c r="N87" i="5" s="1"/>
  <c r="G125" i="5"/>
  <c r="G159" i="5" s="1"/>
  <c r="G53" i="5"/>
  <c r="G87" i="5" s="1"/>
  <c r="M138" i="5"/>
  <c r="M172" i="5" s="1"/>
  <c r="M66" i="5"/>
  <c r="M100" i="5" s="1"/>
  <c r="F50" i="5"/>
  <c r="F84" i="5" s="1"/>
  <c r="F122" i="5"/>
  <c r="F156" i="5" s="1"/>
  <c r="N135" i="5"/>
  <c r="N169" i="5" s="1"/>
  <c r="N63" i="5"/>
  <c r="N97" i="5" s="1"/>
  <c r="K126" i="5"/>
  <c r="K160" i="5" s="1"/>
  <c r="K54" i="5"/>
  <c r="K88" i="5" s="1"/>
  <c r="F60" i="5"/>
  <c r="F94" i="5" s="1"/>
  <c r="F132" i="5"/>
  <c r="F166" i="5" s="1"/>
  <c r="F51" i="5"/>
  <c r="F85" i="5" s="1"/>
  <c r="F123" i="5"/>
  <c r="F157" i="5" s="1"/>
  <c r="F133" i="5"/>
  <c r="F167" i="5" s="1"/>
  <c r="F61" i="5"/>
  <c r="F95" i="5" s="1"/>
  <c r="K129" i="5"/>
  <c r="K163" i="5" s="1"/>
  <c r="K57" i="5"/>
  <c r="K91" i="5" s="1"/>
  <c r="M124" i="5"/>
  <c r="M158" i="5" s="1"/>
  <c r="M52" i="5"/>
  <c r="M86" i="5" s="1"/>
  <c r="N56" i="5"/>
  <c r="N90" i="5" s="1"/>
  <c r="N128" i="5"/>
  <c r="N162" i="5" s="1"/>
  <c r="N138" i="5"/>
  <c r="N172" i="5" s="1"/>
  <c r="N66" i="5"/>
  <c r="N100" i="5" s="1"/>
  <c r="F54" i="5"/>
  <c r="F88" i="5" s="1"/>
  <c r="F126" i="5"/>
  <c r="F160" i="5" s="1"/>
  <c r="N134" i="5"/>
  <c r="N168" i="5" s="1"/>
  <c r="N62" i="5"/>
  <c r="N96" i="5" s="1"/>
  <c r="M50" i="5"/>
  <c r="M84" i="5" s="1"/>
  <c r="M122" i="5"/>
  <c r="M156" i="5" s="1"/>
  <c r="F48" i="5"/>
  <c r="F82" i="5" s="1"/>
  <c r="F120" i="5"/>
  <c r="F154" i="5" s="1"/>
  <c r="H127" i="5"/>
  <c r="H161" i="5" s="1"/>
  <c r="H55" i="5"/>
  <c r="H89" i="5" s="1"/>
  <c r="M117" i="5"/>
  <c r="M151" i="5" s="1"/>
  <c r="M45" i="5"/>
  <c r="M79" i="5" s="1"/>
  <c r="L119" i="5"/>
  <c r="L153" i="5" s="1"/>
  <c r="L47" i="5"/>
  <c r="L81" i="5" s="1"/>
  <c r="F137" i="5"/>
  <c r="F171" i="5" s="1"/>
  <c r="F65" i="5"/>
  <c r="F99" i="5" s="1"/>
  <c r="O115" i="5"/>
  <c r="O149" i="5" s="1"/>
  <c r="O43" i="5"/>
  <c r="O77" i="5" s="1"/>
  <c r="O32" i="5"/>
  <c r="N133" i="5"/>
  <c r="N167" i="5" s="1"/>
  <c r="N61" i="5"/>
  <c r="N95" i="5" s="1"/>
  <c r="E120" i="5"/>
  <c r="E154" i="5" s="1"/>
  <c r="E48" i="5"/>
  <c r="E82" i="5" s="1"/>
  <c r="G133" i="5"/>
  <c r="G167" i="5" s="1"/>
  <c r="G61" i="5"/>
  <c r="G95" i="5" s="1"/>
  <c r="K138" i="5"/>
  <c r="K172" i="5" s="1"/>
  <c r="K66" i="5"/>
  <c r="K100" i="5" s="1"/>
  <c r="M134" i="5"/>
  <c r="M168" i="5" s="1"/>
  <c r="M62" i="5"/>
  <c r="M96" i="5" s="1"/>
  <c r="H120" i="5"/>
  <c r="H154" i="5" s="1"/>
  <c r="H48" i="5"/>
  <c r="H82" i="5" s="1"/>
  <c r="L124" i="5"/>
  <c r="L158" i="5" s="1"/>
  <c r="L52" i="5"/>
  <c r="L86" i="5" s="1"/>
  <c r="L32" i="5"/>
  <c r="L115" i="5"/>
  <c r="L149" i="5" s="1"/>
  <c r="L43" i="5"/>
  <c r="L77" i="5" s="1"/>
  <c r="G118" i="5"/>
  <c r="G152" i="5" s="1"/>
  <c r="G46" i="5"/>
  <c r="G80" i="5" s="1"/>
  <c r="H117" i="5"/>
  <c r="H151" i="5" s="1"/>
  <c r="H45" i="5"/>
  <c r="H79" i="5" s="1"/>
  <c r="G121" i="5"/>
  <c r="G155" i="5" s="1"/>
  <c r="G49" i="5"/>
  <c r="G83" i="5" s="1"/>
  <c r="E133" i="5"/>
  <c r="E167" i="5" s="1"/>
  <c r="E61" i="5"/>
  <c r="E95" i="5" s="1"/>
  <c r="I61" i="5"/>
  <c r="I95" i="5" s="1"/>
  <c r="I133" i="5"/>
  <c r="I167" i="5" s="1"/>
  <c r="I57" i="5"/>
  <c r="I91" i="5" s="1"/>
  <c r="I129" i="5"/>
  <c r="I163" i="5" s="1"/>
  <c r="H128" i="5"/>
  <c r="H162" i="5" s="1"/>
  <c r="H56" i="5"/>
  <c r="H90" i="5" s="1"/>
  <c r="H132" i="5"/>
  <c r="H166" i="5" s="1"/>
  <c r="H60" i="5"/>
  <c r="H94" i="5" s="1"/>
  <c r="J123" i="5"/>
  <c r="J157" i="5" s="1"/>
  <c r="J51" i="5"/>
  <c r="J85" i="5" s="1"/>
  <c r="J61" i="5"/>
  <c r="J95" i="5" s="1"/>
  <c r="J133" i="5"/>
  <c r="J167" i="5" s="1"/>
  <c r="L130" i="5"/>
  <c r="L164" i="5" s="1"/>
  <c r="L58" i="5"/>
  <c r="L92" i="5" s="1"/>
  <c r="L120" i="5"/>
  <c r="L154" i="5" s="1"/>
  <c r="L48" i="5"/>
  <c r="L82" i="5" s="1"/>
  <c r="E59" i="5"/>
  <c r="E93" i="5" s="1"/>
  <c r="E131" i="5"/>
  <c r="E165" i="5" s="1"/>
  <c r="H118" i="5"/>
  <c r="H152" i="5" s="1"/>
  <c r="H46" i="5"/>
  <c r="H80" i="5" s="1"/>
  <c r="F118" i="5"/>
  <c r="F152" i="5" s="1"/>
  <c r="F46" i="5"/>
  <c r="F80" i="5" s="1"/>
  <c r="O136" i="5"/>
  <c r="O170" i="5" s="1"/>
  <c r="O64" i="5"/>
  <c r="O98" i="5" s="1"/>
  <c r="G136" i="5"/>
  <c r="G170" i="5" s="1"/>
  <c r="G64" i="5"/>
  <c r="G98" i="5" s="1"/>
  <c r="E136" i="5"/>
  <c r="E170" i="5" s="1"/>
  <c r="E64" i="5"/>
  <c r="E98" i="5" s="1"/>
  <c r="O124" i="5"/>
  <c r="O158" i="5" s="1"/>
  <c r="O52" i="5"/>
  <c r="O86" i="5" s="1"/>
  <c r="N50" i="5"/>
  <c r="N84" i="5" s="1"/>
  <c r="N122" i="5"/>
  <c r="N156" i="5" s="1"/>
  <c r="J52" i="5"/>
  <c r="J86" i="5" s="1"/>
  <c r="J124" i="5"/>
  <c r="J158" i="5" s="1"/>
  <c r="L126" i="5"/>
  <c r="L160" i="5" s="1"/>
  <c r="L54" i="5"/>
  <c r="L88" i="5" s="1"/>
  <c r="H119" i="5"/>
  <c r="H153" i="5" s="1"/>
  <c r="H47" i="5"/>
  <c r="H81" i="5" s="1"/>
  <c r="E135" i="5"/>
  <c r="E169" i="5" s="1"/>
  <c r="E63" i="5"/>
  <c r="E97" i="5" s="1"/>
  <c r="H130" i="5"/>
  <c r="H164" i="5" s="1"/>
  <c r="H58" i="5"/>
  <c r="H92" i="5" s="1"/>
  <c r="K118" i="5"/>
  <c r="K152" i="5" s="1"/>
  <c r="K46" i="5"/>
  <c r="K80" i="5" s="1"/>
  <c r="E117" i="5"/>
  <c r="E151" i="5" s="1"/>
  <c r="E45" i="5"/>
  <c r="E79" i="5" s="1"/>
  <c r="M121" i="5"/>
  <c r="M155" i="5" s="1"/>
  <c r="M49" i="5"/>
  <c r="M83" i="5" s="1"/>
  <c r="O122" i="5"/>
  <c r="O156" i="5" s="1"/>
  <c r="O50" i="5"/>
  <c r="O84" i="5" s="1"/>
  <c r="L121" i="5"/>
  <c r="L155" i="5" s="1"/>
  <c r="L49" i="5"/>
  <c r="L83" i="5" s="1"/>
  <c r="L123" i="5"/>
  <c r="L157" i="5" s="1"/>
  <c r="L51" i="5"/>
  <c r="L85" i="5" s="1"/>
  <c r="E62" i="5"/>
  <c r="E96" i="5" s="1"/>
  <c r="E134" i="5"/>
  <c r="E168" i="5" s="1"/>
  <c r="E125" i="5"/>
  <c r="E159" i="5" s="1"/>
  <c r="E53" i="5"/>
  <c r="E87" i="5" s="1"/>
  <c r="E58" i="5"/>
  <c r="E92" i="5" s="1"/>
  <c r="E130" i="5"/>
  <c r="E164" i="5" s="1"/>
  <c r="G120" i="5"/>
  <c r="G154" i="5" s="1"/>
  <c r="G48" i="5"/>
  <c r="G82" i="5" s="1"/>
  <c r="O116" i="5"/>
  <c r="O150" i="5" s="1"/>
  <c r="O44" i="5"/>
  <c r="O78" i="5" s="1"/>
  <c r="E54" i="5"/>
  <c r="E88" i="5" s="1"/>
  <c r="E126" i="5"/>
  <c r="E160" i="5" s="1"/>
  <c r="N54" i="5"/>
  <c r="N88" i="5" s="1"/>
  <c r="N126" i="5"/>
  <c r="N160" i="5" s="1"/>
  <c r="E47" i="5"/>
  <c r="E81" i="5" s="1"/>
  <c r="E119" i="5"/>
  <c r="E153" i="5" s="1"/>
  <c r="H125" i="5"/>
  <c r="H159" i="5" s="1"/>
  <c r="H53" i="5"/>
  <c r="H87" i="5" s="1"/>
  <c r="G129" i="5"/>
  <c r="G163" i="5" s="1"/>
  <c r="G57" i="5"/>
  <c r="G91" i="5" s="1"/>
  <c r="K123" i="5"/>
  <c r="K157" i="5" s="1"/>
  <c r="K51" i="5"/>
  <c r="K85" i="5" s="1"/>
  <c r="I56" i="5"/>
  <c r="I90" i="5" s="1"/>
  <c r="I128" i="5"/>
  <c r="I162" i="5" s="1"/>
  <c r="L117" i="5"/>
  <c r="L151" i="5" s="1"/>
  <c r="L45" i="5"/>
  <c r="L79" i="5" s="1"/>
  <c r="O117" i="5"/>
  <c r="O151" i="5" s="1"/>
  <c r="O45" i="5"/>
  <c r="O79" i="5" s="1"/>
  <c r="H32" i="5"/>
  <c r="H115" i="5"/>
  <c r="H149" i="5" s="1"/>
  <c r="H43" i="5"/>
  <c r="H77" i="5" s="1"/>
  <c r="J58" i="5"/>
  <c r="J92" i="5" s="1"/>
  <c r="J130" i="5"/>
  <c r="J164" i="5" s="1"/>
  <c r="L127" i="5"/>
  <c r="L161" i="5" s="1"/>
  <c r="L55" i="5"/>
  <c r="L89" i="5" s="1"/>
  <c r="G117" i="5"/>
  <c r="G151" i="5" s="1"/>
  <c r="G45" i="5"/>
  <c r="G79" i="5" s="1"/>
  <c r="F117" i="5"/>
  <c r="F151" i="5" s="1"/>
  <c r="F45" i="5"/>
  <c r="F79" i="5" s="1"/>
  <c r="L138" i="5"/>
  <c r="L172" i="5" s="1"/>
  <c r="L66" i="5"/>
  <c r="L100" i="5" s="1"/>
  <c r="G127" i="5"/>
  <c r="G161" i="5" s="1"/>
  <c r="G55" i="5"/>
  <c r="G89" i="5" s="1"/>
  <c r="E46" i="5"/>
  <c r="E80" i="5" s="1"/>
  <c r="E118" i="5"/>
  <c r="E152" i="5" s="1"/>
  <c r="J50" i="5"/>
  <c r="J84" i="5" s="1"/>
  <c r="J122" i="5"/>
  <c r="J156" i="5" s="1"/>
  <c r="I44" i="5"/>
  <c r="I78" i="5" s="1"/>
  <c r="I116" i="5"/>
  <c r="I150" i="5" s="1"/>
  <c r="F58" i="5"/>
  <c r="F92" i="5" s="1"/>
  <c r="F130" i="5"/>
  <c r="F164" i="5" s="1"/>
  <c r="G128" i="5"/>
  <c r="G162" i="5" s="1"/>
  <c r="G56" i="5"/>
  <c r="G90" i="5" s="1"/>
  <c r="O120" i="5"/>
  <c r="O154" i="5" s="1"/>
  <c r="O48" i="5"/>
  <c r="O82" i="5" s="1"/>
  <c r="F59" i="5"/>
  <c r="F93" i="5" s="1"/>
  <c r="F131" i="5"/>
  <c r="F165" i="5" s="1"/>
  <c r="J138" i="5"/>
  <c r="J172" i="5" s="1"/>
  <c r="J66" i="5"/>
  <c r="J100" i="5" s="1"/>
  <c r="G126" i="5"/>
  <c r="G160" i="5" s="1"/>
  <c r="G54" i="5"/>
  <c r="G88" i="5" s="1"/>
  <c r="J119" i="5"/>
  <c r="J153" i="5" s="1"/>
  <c r="J47" i="5"/>
  <c r="J81" i="5" s="1"/>
  <c r="M136" i="5"/>
  <c r="M170" i="5" s="1"/>
  <c r="M64" i="5"/>
  <c r="M98" i="5" s="1"/>
  <c r="K131" i="5"/>
  <c r="K165" i="5" s="1"/>
  <c r="K59" i="5"/>
  <c r="K93" i="5" s="1"/>
  <c r="H129" i="5"/>
  <c r="H163" i="5" s="1"/>
  <c r="H57" i="5"/>
  <c r="H91" i="5" s="1"/>
  <c r="O134" i="5"/>
  <c r="O168" i="5" s="1"/>
  <c r="O62" i="5"/>
  <c r="O96" i="5" s="1"/>
  <c r="T177" i="1"/>
  <c r="N48" i="5"/>
  <c r="N82" i="5" s="1"/>
  <c r="N120" i="5"/>
  <c r="N154" i="5" s="1"/>
  <c r="J48" i="5"/>
  <c r="J82" i="5" s="1"/>
  <c r="J120" i="5"/>
  <c r="J154" i="5" s="1"/>
  <c r="O132" i="5"/>
  <c r="O166" i="5" s="1"/>
  <c r="O60" i="5"/>
  <c r="O94" i="5" s="1"/>
  <c r="F56" i="5"/>
  <c r="F90" i="5" s="1"/>
  <c r="F128" i="5"/>
  <c r="F162" i="5" s="1"/>
  <c r="O129" i="5"/>
  <c r="O163" i="5" s="1"/>
  <c r="O57" i="5"/>
  <c r="O91" i="5" s="1"/>
  <c r="H136" i="5"/>
  <c r="H170" i="5" s="1"/>
  <c r="H64" i="5"/>
  <c r="H98" i="5" s="1"/>
  <c r="I60" i="5"/>
  <c r="I94" i="5" s="1"/>
  <c r="I132" i="5"/>
  <c r="I166" i="5" s="1"/>
  <c r="G119" i="5"/>
  <c r="G153" i="5" s="1"/>
  <c r="G47" i="5"/>
  <c r="G81" i="5" s="1"/>
  <c r="I130" i="5"/>
  <c r="I164" i="5" s="1"/>
  <c r="I58" i="5"/>
  <c r="I92" i="5" s="1"/>
  <c r="I123" i="5"/>
  <c r="I157" i="5" s="1"/>
  <c r="I51" i="5"/>
  <c r="I85" i="5" s="1"/>
  <c r="F138" i="5"/>
  <c r="F172" i="5" s="1"/>
  <c r="F66" i="5"/>
  <c r="F100" i="5" s="1"/>
  <c r="N52" i="5"/>
  <c r="N86" i="5" s="1"/>
  <c r="N124" i="5"/>
  <c r="N158" i="5" s="1"/>
  <c r="K127" i="5"/>
  <c r="K161" i="5" s="1"/>
  <c r="K55" i="5"/>
  <c r="K89" i="5" s="1"/>
  <c r="N129" i="5"/>
  <c r="N163" i="5" s="1"/>
  <c r="N57" i="5"/>
  <c r="N91" i="5" s="1"/>
  <c r="G131" i="5"/>
  <c r="G165" i="5" s="1"/>
  <c r="G59" i="5"/>
  <c r="G93" i="5" s="1"/>
  <c r="O119" i="5"/>
  <c r="O153" i="5" s="1"/>
  <c r="O47" i="5"/>
  <c r="O81" i="5" s="1"/>
  <c r="L133" i="5"/>
  <c r="L167" i="5" s="1"/>
  <c r="L61" i="5"/>
  <c r="L95" i="5" s="1"/>
  <c r="I118" i="5"/>
  <c r="I152" i="5" s="1"/>
  <c r="I46" i="5"/>
  <c r="I80" i="5" s="1"/>
  <c r="E32" i="5"/>
  <c r="E43" i="5"/>
  <c r="E77" i="5" s="1"/>
  <c r="E115" i="5"/>
  <c r="E149" i="5" s="1"/>
  <c r="J135" i="5"/>
  <c r="J169" i="5" s="1"/>
  <c r="J63" i="5"/>
  <c r="J97" i="5" s="1"/>
  <c r="J136" i="5"/>
  <c r="J170" i="5" s="1"/>
  <c r="J64" i="5"/>
  <c r="J98" i="5" s="1"/>
  <c r="L118" i="5"/>
  <c r="L152" i="5" s="1"/>
  <c r="L46" i="5"/>
  <c r="L80" i="5" s="1"/>
  <c r="G135" i="5"/>
  <c r="G169" i="5" s="1"/>
  <c r="G63" i="5"/>
  <c r="G97" i="5" s="1"/>
  <c r="M125" i="5"/>
  <c r="M159" i="5" s="1"/>
  <c r="M53" i="5"/>
  <c r="M87" i="5" s="1"/>
  <c r="M137" i="5"/>
  <c r="M171" i="5" s="1"/>
  <c r="M65" i="5"/>
  <c r="M99" i="5" s="1"/>
  <c r="J116" i="5"/>
  <c r="J150" i="5" s="1"/>
  <c r="J44" i="5"/>
  <c r="J78" i="5" s="1"/>
  <c r="O125" i="5"/>
  <c r="O159" i="5" s="1"/>
  <c r="O53" i="5"/>
  <c r="O87" i="5" s="1"/>
  <c r="G134" i="5"/>
  <c r="G168" i="5" s="1"/>
  <c r="G62" i="5"/>
  <c r="G96" i="5" s="1"/>
  <c r="K133" i="5"/>
  <c r="K167" i="5" s="1"/>
  <c r="K61" i="5"/>
  <c r="K95" i="5" s="1"/>
  <c r="H138" i="5"/>
  <c r="H172" i="5" s="1"/>
  <c r="H66" i="5"/>
  <c r="H100" i="5" s="1"/>
  <c r="K120" i="5"/>
  <c r="K154" i="5" s="1"/>
  <c r="K48" i="5"/>
  <c r="K82" i="5" s="1"/>
  <c r="J54" i="5"/>
  <c r="J88" i="5" s="1"/>
  <c r="J126" i="5"/>
  <c r="J160" i="5" s="1"/>
  <c r="L128" i="5"/>
  <c r="L162" i="5" s="1"/>
  <c r="L56" i="5"/>
  <c r="L90" i="5" s="1"/>
  <c r="E55" i="5"/>
  <c r="E89" i="5" s="1"/>
  <c r="E127" i="5"/>
  <c r="E161" i="5" s="1"/>
  <c r="H134" i="5"/>
  <c r="H168" i="5" s="1"/>
  <c r="H62" i="5"/>
  <c r="H96" i="5" s="1"/>
  <c r="I127" i="5"/>
  <c r="I161" i="5" s="1"/>
  <c r="I55" i="5"/>
  <c r="I89" i="5" s="1"/>
  <c r="M43" i="5"/>
  <c r="M77" i="5" s="1"/>
  <c r="M115" i="5"/>
  <c r="M149" i="5" s="1"/>
  <c r="M32" i="5"/>
  <c r="J177" i="1"/>
  <c r="I135" i="5"/>
  <c r="I169" i="5" s="1"/>
  <c r="I63" i="5"/>
  <c r="I97" i="5" s="1"/>
  <c r="M47" i="5"/>
  <c r="M81" i="5" s="1"/>
  <c r="M119" i="5"/>
  <c r="M153" i="5" s="1"/>
  <c r="G122" i="5"/>
  <c r="G156" i="5" s="1"/>
  <c r="G50" i="5"/>
  <c r="G84" i="5" s="1"/>
  <c r="E121" i="5"/>
  <c r="E155" i="5" s="1"/>
  <c r="E49" i="5"/>
  <c r="E83" i="5" s="1"/>
  <c r="H131" i="5"/>
  <c r="H165" i="5" s="1"/>
  <c r="H59" i="5"/>
  <c r="H93" i="5" s="1"/>
  <c r="I134" i="5"/>
  <c r="I168" i="5" s="1"/>
  <c r="I62" i="5"/>
  <c r="I96" i="5" s="1"/>
  <c r="F62" i="5"/>
  <c r="F96" i="5" s="1"/>
  <c r="F134" i="5"/>
  <c r="F168" i="5" s="1"/>
  <c r="O138" i="5"/>
  <c r="O172" i="5" s="1"/>
  <c r="O66" i="5"/>
  <c r="O100" i="5" s="1"/>
  <c r="K121" i="5"/>
  <c r="K155" i="5" s="1"/>
  <c r="K49" i="5"/>
  <c r="K83" i="5" s="1"/>
  <c r="F44" i="5"/>
  <c r="F78" i="5" s="1"/>
  <c r="F116" i="5"/>
  <c r="F150" i="5" s="1"/>
  <c r="J131" i="5"/>
  <c r="J165" i="5" s="1"/>
  <c r="J59" i="5"/>
  <c r="J93" i="5" s="1"/>
  <c r="M120" i="5"/>
  <c r="M154" i="5" s="1"/>
  <c r="M48" i="5"/>
  <c r="M82" i="5" s="1"/>
  <c r="K115" i="5"/>
  <c r="K149" i="5" s="1"/>
  <c r="K43" i="5"/>
  <c r="K77" i="5" s="1"/>
  <c r="K32" i="5"/>
  <c r="J62" i="5"/>
  <c r="J96" i="5" s="1"/>
  <c r="J134" i="5"/>
  <c r="J168" i="5" s="1"/>
  <c r="J56" i="5"/>
  <c r="J90" i="5" s="1"/>
  <c r="J128" i="5"/>
  <c r="J162" i="5" s="1"/>
  <c r="N59" i="5"/>
  <c r="N93" i="5" s="1"/>
  <c r="N131" i="5"/>
  <c r="N165" i="5" s="1"/>
  <c r="M58" i="5"/>
  <c r="M92" i="5" s="1"/>
  <c r="M130" i="5"/>
  <c r="M164" i="5" s="1"/>
  <c r="F52" i="5"/>
  <c r="F86" i="5" s="1"/>
  <c r="F124" i="5"/>
  <c r="F158" i="5" s="1"/>
  <c r="N116" i="5"/>
  <c r="N150" i="5" s="1"/>
  <c r="N44" i="5"/>
  <c r="N78" i="5" s="1"/>
  <c r="G130" i="5"/>
  <c r="G164" i="5" s="1"/>
  <c r="G58" i="5"/>
  <c r="G92" i="5" s="1"/>
  <c r="M55" i="5"/>
  <c r="M89" i="5" s="1"/>
  <c r="M127" i="5"/>
  <c r="M161" i="5" s="1"/>
  <c r="F119" i="5"/>
  <c r="F153" i="5" s="1"/>
  <c r="F47" i="5"/>
  <c r="F81" i="5" s="1"/>
  <c r="K135" i="5"/>
  <c r="K169" i="5" s="1"/>
  <c r="K63" i="5"/>
  <c r="K97" i="5" s="1"/>
  <c r="L122" i="5"/>
  <c r="L156" i="5" s="1"/>
  <c r="L50" i="5"/>
  <c r="L84" i="5" s="1"/>
  <c r="I48" i="5"/>
  <c r="I82" i="5" s="1"/>
  <c r="I120" i="5"/>
  <c r="I154" i="5" s="1"/>
  <c r="G132" i="5"/>
  <c r="G166" i="5" s="1"/>
  <c r="G60" i="5"/>
  <c r="G94" i="5" s="1"/>
  <c r="G115" i="5"/>
  <c r="G149" i="5" s="1"/>
  <c r="G43" i="5"/>
  <c r="G77" i="5" s="1"/>
  <c r="G32" i="5"/>
  <c r="E128" i="5"/>
  <c r="E162" i="5" s="1"/>
  <c r="E56" i="5"/>
  <c r="E90" i="5" s="1"/>
  <c r="M132" i="5"/>
  <c r="M166" i="5" s="1"/>
  <c r="M60" i="5"/>
  <c r="M94" i="5" s="1"/>
  <c r="I138" i="5"/>
  <c r="I172" i="5" s="1"/>
  <c r="I66" i="5"/>
  <c r="I100" i="5" s="1"/>
  <c r="M54" i="5"/>
  <c r="M88" i="5" s="1"/>
  <c r="M126" i="5"/>
  <c r="M160" i="5" s="1"/>
  <c r="N115" i="5"/>
  <c r="N149" i="5" s="1"/>
  <c r="N43" i="5"/>
  <c r="N77" i="5" s="1"/>
  <c r="N32" i="5"/>
  <c r="I136" i="5"/>
  <c r="I170" i="5" s="1"/>
  <c r="I64" i="5"/>
  <c r="I98" i="5" s="1"/>
  <c r="T105" i="1"/>
  <c r="N60" i="5"/>
  <c r="N94" i="5" s="1"/>
  <c r="N132" i="5"/>
  <c r="N166" i="5" s="1"/>
  <c r="H137" i="5"/>
  <c r="H171" i="5" s="1"/>
  <c r="H65" i="5"/>
  <c r="H99" i="5" s="1"/>
  <c r="O135" i="5"/>
  <c r="O169" i="5" s="1"/>
  <c r="O63" i="5"/>
  <c r="O97" i="5" s="1"/>
  <c r="K128" i="5"/>
  <c r="K162" i="5" s="1"/>
  <c r="K56" i="5"/>
  <c r="K90" i="5" s="1"/>
  <c r="E129" i="5"/>
  <c r="E163" i="5" s="1"/>
  <c r="E57" i="5"/>
  <c r="E91" i="5" s="1"/>
  <c r="F55" i="5"/>
  <c r="F89" i="5" s="1"/>
  <c r="F127" i="5"/>
  <c r="F161" i="5" s="1"/>
  <c r="L135" i="5"/>
  <c r="L169" i="5" s="1"/>
  <c r="L63" i="5"/>
  <c r="L97" i="5" s="1"/>
  <c r="J60" i="5"/>
  <c r="J94" i="5" s="1"/>
  <c r="J132" i="5"/>
  <c r="J166" i="5" s="1"/>
  <c r="L131" i="5"/>
  <c r="L165" i="5" s="1"/>
  <c r="L59" i="5"/>
  <c r="L93" i="5" s="1"/>
  <c r="H126" i="5"/>
  <c r="H160" i="5" s="1"/>
  <c r="H54" i="5"/>
  <c r="H88" i="5" s="1"/>
  <c r="I65" i="5"/>
  <c r="I99" i="5" s="1"/>
  <c r="I137" i="5"/>
  <c r="I171" i="5" s="1"/>
  <c r="M116" i="5"/>
  <c r="M150" i="5" s="1"/>
  <c r="M44" i="5"/>
  <c r="M78" i="5" s="1"/>
  <c r="K122" i="5"/>
  <c r="K156" i="5" s="1"/>
  <c r="K50" i="5"/>
  <c r="K84" i="5" s="1"/>
  <c r="N136" i="5"/>
  <c r="N170" i="5" s="1"/>
  <c r="N64" i="5"/>
  <c r="N98" i="5" s="1"/>
  <c r="N55" i="5"/>
  <c r="N89" i="5" s="1"/>
  <c r="N127" i="5"/>
  <c r="N161" i="5" s="1"/>
  <c r="O127" i="5"/>
  <c r="O161" i="5" s="1"/>
  <c r="O55" i="5"/>
  <c r="O89" i="5" s="1"/>
  <c r="M51" i="5"/>
  <c r="M85" i="5" s="1"/>
  <c r="M123" i="5"/>
  <c r="M157" i="5" s="1"/>
  <c r="E50" i="5"/>
  <c r="E84" i="5" s="1"/>
  <c r="E122" i="5"/>
  <c r="E156" i="5" s="1"/>
  <c r="G138" i="5"/>
  <c r="G172" i="5" s="1"/>
  <c r="G66" i="5"/>
  <c r="G100" i="5" s="1"/>
  <c r="G124" i="5"/>
  <c r="G158" i="5" s="1"/>
  <c r="G52" i="5"/>
  <c r="G86" i="5" s="1"/>
  <c r="G123" i="5"/>
  <c r="G157" i="5" s="1"/>
  <c r="G51" i="5"/>
  <c r="G85" i="5" s="1"/>
  <c r="F115" i="5"/>
  <c r="F149" i="5" s="1"/>
  <c r="F43" i="5"/>
  <c r="F77" i="5" s="1"/>
  <c r="F32" i="5"/>
  <c r="L136" i="5"/>
  <c r="L170" i="5" s="1"/>
  <c r="L64" i="5"/>
  <c r="L98" i="5" s="1"/>
  <c r="J137" i="5"/>
  <c r="J171" i="5" s="1"/>
  <c r="J65" i="5"/>
  <c r="J99" i="5" s="1"/>
  <c r="J49" i="5"/>
  <c r="J83" i="5" s="1"/>
  <c r="J121" i="5"/>
  <c r="J155" i="5" s="1"/>
  <c r="K134" i="5"/>
  <c r="K168" i="5" s="1"/>
  <c r="K62" i="5"/>
  <c r="K96" i="5" s="1"/>
  <c r="K116" i="5"/>
  <c r="K150" i="5" s="1"/>
  <c r="K44" i="5"/>
  <c r="K78" i="5" s="1"/>
  <c r="K125" i="5"/>
  <c r="K159" i="5" s="1"/>
  <c r="K53" i="5"/>
  <c r="K87" i="5" s="1"/>
  <c r="L125" i="5"/>
  <c r="L159" i="5" s="1"/>
  <c r="L53" i="5"/>
  <c r="L87" i="5" s="1"/>
  <c r="O126" i="5"/>
  <c r="O160" i="5" s="1"/>
  <c r="O54" i="5"/>
  <c r="O88" i="5" s="1"/>
  <c r="M59" i="5"/>
  <c r="M93" i="5" s="1"/>
  <c r="M131" i="5"/>
  <c r="M165" i="5" s="1"/>
  <c r="L116" i="5"/>
  <c r="L150" i="5" s="1"/>
  <c r="L44" i="5"/>
  <c r="L78" i="5" s="1"/>
  <c r="I53" i="5"/>
  <c r="I87" i="5" s="1"/>
  <c r="I125" i="5"/>
  <c r="I159" i="5" s="1"/>
  <c r="F129" i="5"/>
  <c r="F163" i="5" s="1"/>
  <c r="F57" i="5"/>
  <c r="F91" i="5" s="1"/>
  <c r="G116" i="5"/>
  <c r="G150" i="5" s="1"/>
  <c r="G44" i="5"/>
  <c r="G78" i="5" s="1"/>
  <c r="O133" i="5"/>
  <c r="O167" i="5" s="1"/>
  <c r="O61" i="5"/>
  <c r="O95" i="5" s="1"/>
  <c r="I119" i="5"/>
  <c r="I153" i="5" s="1"/>
  <c r="I47" i="5"/>
  <c r="I81" i="5" s="1"/>
  <c r="I131" i="5"/>
  <c r="I165" i="5" s="1"/>
  <c r="I59" i="5"/>
  <c r="I93" i="5" s="1"/>
  <c r="M118" i="5"/>
  <c r="M152" i="5" s="1"/>
  <c r="M46" i="5"/>
  <c r="M80" i="5" s="1"/>
  <c r="N51" i="5"/>
  <c r="N85" i="5" s="1"/>
  <c r="N123" i="5"/>
  <c r="N157" i="5" s="1"/>
  <c r="H116" i="5"/>
  <c r="H150" i="5" s="1"/>
  <c r="H44" i="5"/>
  <c r="H78" i="5" s="1"/>
  <c r="G137" i="5"/>
  <c r="G171" i="5" s="1"/>
  <c r="G65" i="5"/>
  <c r="G99" i="5" s="1"/>
  <c r="H122" i="5"/>
  <c r="H156" i="5" s="1"/>
  <c r="H50" i="5"/>
  <c r="H84" i="5" s="1"/>
  <c r="I115" i="5"/>
  <c r="I149" i="5" s="1"/>
  <c r="I43" i="5"/>
  <c r="I77" i="5" s="1"/>
  <c r="I32" i="5"/>
  <c r="E137" i="5"/>
  <c r="E171" i="5" s="1"/>
  <c r="E65" i="5"/>
  <c r="E99" i="5" s="1"/>
  <c r="E132" i="5"/>
  <c r="E166" i="5" s="1"/>
  <c r="E60" i="5"/>
  <c r="E94" i="5" s="1"/>
  <c r="L137" i="5"/>
  <c r="L171" i="5" s="1"/>
  <c r="L65" i="5"/>
  <c r="L99" i="5" s="1"/>
  <c r="M128" i="5"/>
  <c r="M162" i="5" s="1"/>
  <c r="M56" i="5"/>
  <c r="M90" i="5" s="1"/>
  <c r="N58" i="5"/>
  <c r="N92" i="5" s="1"/>
  <c r="N130" i="5"/>
  <c r="N164" i="5" s="1"/>
  <c r="K136" i="5"/>
  <c r="K170" i="5" s="1"/>
  <c r="K64" i="5"/>
  <c r="K98" i="5" s="1"/>
  <c r="K132" i="5"/>
  <c r="K166" i="5" s="1"/>
  <c r="K60" i="5"/>
  <c r="K94" i="5" s="1"/>
  <c r="F125" i="5"/>
  <c r="F159" i="5" s="1"/>
  <c r="F53" i="5"/>
  <c r="F87" i="5" s="1"/>
  <c r="J117" i="5"/>
  <c r="J151" i="5" s="1"/>
  <c r="J45" i="5"/>
  <c r="J79" i="5" s="1"/>
  <c r="J46" i="5"/>
  <c r="J80" i="5" s="1"/>
  <c r="J118" i="5"/>
  <c r="J152" i="5" s="1"/>
  <c r="O130" i="5"/>
  <c r="O164" i="5" s="1"/>
  <c r="O58" i="5"/>
  <c r="O92" i="5" s="1"/>
  <c r="N117" i="5"/>
  <c r="N151" i="5" s="1"/>
  <c r="N45" i="5"/>
  <c r="N79" i="5" s="1"/>
  <c r="M133" i="5"/>
  <c r="M167" i="5" s="1"/>
  <c r="M61" i="5"/>
  <c r="M95" i="5" s="1"/>
  <c r="H121" i="5"/>
  <c r="H155" i="5" s="1"/>
  <c r="H49" i="5"/>
  <c r="H83" i="5" s="1"/>
  <c r="I126" i="5"/>
  <c r="I160" i="5" s="1"/>
  <c r="I54" i="5"/>
  <c r="I88" i="5" s="1"/>
  <c r="H135" i="5"/>
  <c r="H169" i="5" s="1"/>
  <c r="H63" i="5"/>
  <c r="H97" i="5" s="1"/>
  <c r="H123" i="5"/>
  <c r="H157" i="5" s="1"/>
  <c r="H51" i="5"/>
  <c r="H85" i="5" s="1"/>
  <c r="J115" i="5"/>
  <c r="J149" i="5" s="1"/>
  <c r="J43" i="5"/>
  <c r="J77" i="5" s="1"/>
  <c r="J32" i="5"/>
  <c r="J127" i="5"/>
  <c r="J161" i="5" s="1"/>
  <c r="J55" i="5"/>
  <c r="J89" i="5" s="1"/>
  <c r="N118" i="5"/>
  <c r="N152" i="5" s="1"/>
  <c r="N46" i="5"/>
  <c r="N80" i="5" s="1"/>
  <c r="K117" i="5"/>
  <c r="K151" i="5" s="1"/>
  <c r="K45" i="5"/>
  <c r="K79" i="5" s="1"/>
  <c r="I117" i="5"/>
  <c r="I151" i="5" s="1"/>
  <c r="I45" i="5"/>
  <c r="I79" i="5" s="1"/>
  <c r="S103" i="3"/>
  <c r="T103" i="3" s="1"/>
  <c r="V103" i="3" s="1"/>
  <c r="S179" i="2" l="1"/>
  <c r="T103" i="2"/>
  <c r="V103" i="2" s="1"/>
  <c r="G26" i="6"/>
  <c r="W177" i="1"/>
  <c r="X177" i="1" s="1"/>
  <c r="Z177" i="1" s="1"/>
  <c r="F175" i="5"/>
  <c r="K175" i="5"/>
  <c r="E103" i="5"/>
  <c r="J103" i="5"/>
  <c r="R32" i="5"/>
  <c r="L175" i="5"/>
  <c r="N175" i="5"/>
  <c r="M103" i="5"/>
  <c r="J175" i="5"/>
  <c r="I103" i="5"/>
  <c r="G103" i="5"/>
  <c r="O103" i="5"/>
  <c r="H175" i="5"/>
  <c r="L103" i="5"/>
  <c r="I175" i="5"/>
  <c r="F103" i="5"/>
  <c r="N103" i="5"/>
  <c r="G175" i="5"/>
  <c r="K103" i="5"/>
  <c r="M175" i="5"/>
  <c r="E175" i="5"/>
  <c r="H103" i="5"/>
  <c r="O175" i="5"/>
  <c r="T179" i="2" l="1"/>
  <c r="V179" i="2" s="1"/>
  <c r="G26" i="7"/>
  <c r="D36" i="6"/>
  <c r="G30" i="6"/>
  <c r="H26" i="6"/>
  <c r="R175" i="5"/>
  <c r="S175" i="5"/>
  <c r="U175" i="5" s="1"/>
  <c r="G26" i="9"/>
  <c r="R103" i="5"/>
  <c r="D36" i="7" l="1"/>
  <c r="G30" i="7"/>
  <c r="H26" i="7"/>
  <c r="H30" i="6"/>
  <c r="H35" i="6" s="1"/>
  <c r="I26" i="6"/>
  <c r="G35" i="6"/>
  <c r="AI36" i="6"/>
  <c r="S36" i="6"/>
  <c r="D38" i="6"/>
  <c r="U36" i="6"/>
  <c r="D37" i="6"/>
  <c r="X36" i="6"/>
  <c r="T36" i="6"/>
  <c r="R36" i="6"/>
  <c r="AE36" i="6"/>
  <c r="O36" i="6"/>
  <c r="AG36" i="6"/>
  <c r="Q36" i="6"/>
  <c r="AD36" i="6"/>
  <c r="H36" i="6"/>
  <c r="L36" i="6"/>
  <c r="J36" i="6"/>
  <c r="AA36" i="6"/>
  <c r="K36" i="6"/>
  <c r="AC36" i="6"/>
  <c r="M36" i="6"/>
  <c r="V36" i="6"/>
  <c r="AJ36" i="6"/>
  <c r="AH36" i="6"/>
  <c r="AF36" i="6"/>
  <c r="W36" i="6"/>
  <c r="G36" i="6"/>
  <c r="Y36" i="6"/>
  <c r="I36" i="6"/>
  <c r="N36" i="6"/>
  <c r="AB36" i="6"/>
  <c r="Z36" i="6"/>
  <c r="P36" i="6"/>
  <c r="G30" i="9"/>
  <c r="D36" i="9"/>
  <c r="H26" i="9"/>
  <c r="S103" i="5"/>
  <c r="U103" i="5" s="1"/>
  <c r="G26" i="8"/>
  <c r="G35" i="7" l="1"/>
  <c r="I26" i="7"/>
  <c r="H30" i="7"/>
  <c r="H35" i="7" s="1"/>
  <c r="AC36" i="7"/>
  <c r="M36" i="7"/>
  <c r="AB36" i="7"/>
  <c r="L36" i="7"/>
  <c r="D38" i="7"/>
  <c r="AH36" i="7"/>
  <c r="AD36" i="7"/>
  <c r="O36" i="7"/>
  <c r="K36" i="7"/>
  <c r="Q36" i="7"/>
  <c r="W36" i="7"/>
  <c r="Y36" i="7"/>
  <c r="I36" i="7"/>
  <c r="X36" i="7"/>
  <c r="H36" i="7"/>
  <c r="J36" i="7"/>
  <c r="AE36" i="7"/>
  <c r="S36" i="7"/>
  <c r="AF36" i="7"/>
  <c r="D37" i="7"/>
  <c r="N36" i="7"/>
  <c r="AI36" i="7"/>
  <c r="U36" i="7"/>
  <c r="AJ36" i="7"/>
  <c r="T36" i="7"/>
  <c r="V36" i="7"/>
  <c r="G36" i="7"/>
  <c r="R36" i="7"/>
  <c r="AA36" i="7"/>
  <c r="AG36" i="7"/>
  <c r="P36" i="7"/>
  <c r="Z36" i="7"/>
  <c r="AK36" i="6"/>
  <c r="AE37" i="6"/>
  <c r="O37" i="6"/>
  <c r="AD37" i="6"/>
  <c r="AG37" i="6"/>
  <c r="Q37" i="6"/>
  <c r="N37" i="6"/>
  <c r="H37" i="6"/>
  <c r="P37" i="6"/>
  <c r="AA37" i="6"/>
  <c r="K37" i="6"/>
  <c r="Z37" i="6"/>
  <c r="AC37" i="6"/>
  <c r="M37" i="6"/>
  <c r="AF37" i="6"/>
  <c r="AJ37" i="6"/>
  <c r="W37" i="6"/>
  <c r="G37" i="6"/>
  <c r="V37" i="6"/>
  <c r="Y37" i="6"/>
  <c r="I37" i="6"/>
  <c r="X37" i="6"/>
  <c r="T37" i="6"/>
  <c r="AI37" i="6"/>
  <c r="S37" i="6"/>
  <c r="AH37" i="6"/>
  <c r="R37" i="6"/>
  <c r="R40" i="6" s="1"/>
  <c r="U37" i="6"/>
  <c r="AB37" i="6"/>
  <c r="L37" i="6"/>
  <c r="J37" i="6"/>
  <c r="I30" i="6"/>
  <c r="J26" i="6"/>
  <c r="V38" i="6"/>
  <c r="AA38" i="6"/>
  <c r="G38" i="6"/>
  <c r="T38" i="6"/>
  <c r="AC38" i="6"/>
  <c r="I38" i="6"/>
  <c r="H38" i="6"/>
  <c r="AH38" i="6"/>
  <c r="R38" i="6"/>
  <c r="U38" i="6"/>
  <c r="AJ38" i="6"/>
  <c r="AJ40" i="6" s="1"/>
  <c r="O38" i="6"/>
  <c r="X38" i="6"/>
  <c r="AG38" i="6"/>
  <c r="AG40" i="6" s="1"/>
  <c r="W38" i="6"/>
  <c r="AD38" i="6"/>
  <c r="N38" i="6"/>
  <c r="P38" i="6"/>
  <c r="AE38" i="6"/>
  <c r="J38" i="6"/>
  <c r="S38" i="6"/>
  <c r="L38" i="6"/>
  <c r="Q38" i="6"/>
  <c r="Z38" i="6"/>
  <c r="AF38" i="6"/>
  <c r="K38" i="6"/>
  <c r="Y38" i="6"/>
  <c r="AI38" i="6"/>
  <c r="M38" i="6"/>
  <c r="AB38" i="6"/>
  <c r="Q40" i="6"/>
  <c r="H30" i="9"/>
  <c r="H35" i="9" s="1"/>
  <c r="I26" i="9"/>
  <c r="R36" i="9"/>
  <c r="Q36" i="9"/>
  <c r="O36" i="9"/>
  <c r="T36" i="9"/>
  <c r="AA36" i="9"/>
  <c r="D37" i="9"/>
  <c r="J36" i="9"/>
  <c r="Y36" i="9"/>
  <c r="I36" i="9"/>
  <c r="AB36" i="9"/>
  <c r="L36" i="9"/>
  <c r="N36" i="9"/>
  <c r="U36" i="9"/>
  <c r="W36" i="9"/>
  <c r="X36" i="9"/>
  <c r="H36" i="9"/>
  <c r="V36" i="9"/>
  <c r="AC36" i="9"/>
  <c r="M36" i="9"/>
  <c r="G36" i="9"/>
  <c r="P36" i="9"/>
  <c r="S36" i="9"/>
  <c r="D38" i="9"/>
  <c r="Z36" i="9"/>
  <c r="K36" i="9"/>
  <c r="AD36" i="9"/>
  <c r="AE36" i="9"/>
  <c r="AF36" i="9"/>
  <c r="AG36" i="9"/>
  <c r="AH36" i="9"/>
  <c r="AI36" i="9"/>
  <c r="AJ36" i="9"/>
  <c r="G30" i="8"/>
  <c r="H26" i="8"/>
  <c r="D36" i="8"/>
  <c r="G35" i="9"/>
  <c r="AG37" i="7" l="1"/>
  <c r="Q37" i="7"/>
  <c r="AF37" i="7"/>
  <c r="P37" i="7"/>
  <c r="P40" i="7" s="1"/>
  <c r="AA37" i="7"/>
  <c r="O37" i="7"/>
  <c r="Z37" i="7"/>
  <c r="G37" i="7"/>
  <c r="G40" i="7" s="1"/>
  <c r="AJ37" i="7"/>
  <c r="AI37" i="7"/>
  <c r="AH37" i="7"/>
  <c r="AC37" i="7"/>
  <c r="M37" i="7"/>
  <c r="AB37" i="7"/>
  <c r="L37" i="7"/>
  <c r="S37" i="7"/>
  <c r="S40" i="7" s="1"/>
  <c r="AD37" i="7"/>
  <c r="R37" i="7"/>
  <c r="V37" i="7"/>
  <c r="X37" i="7"/>
  <c r="X40" i="7" s="1"/>
  <c r="K37" i="7"/>
  <c r="J37" i="7"/>
  <c r="T37" i="7"/>
  <c r="W37" i="7"/>
  <c r="W40" i="7" s="1"/>
  <c r="Y37" i="7"/>
  <c r="I37" i="7"/>
  <c r="H37" i="7"/>
  <c r="N37" i="7"/>
  <c r="U37" i="7"/>
  <c r="AE37" i="7"/>
  <c r="O40" i="7"/>
  <c r="AK36" i="7"/>
  <c r="AF40" i="7"/>
  <c r="I30" i="7"/>
  <c r="I35" i="7" s="1"/>
  <c r="J26" i="7"/>
  <c r="M40" i="7"/>
  <c r="AE40" i="7"/>
  <c r="W38" i="7"/>
  <c r="AD38" i="7"/>
  <c r="N38" i="7"/>
  <c r="I38" i="7"/>
  <c r="L38" i="7"/>
  <c r="Q38" i="7"/>
  <c r="AG38" i="7"/>
  <c r="AH38" i="7"/>
  <c r="AH40" i="7" s="1"/>
  <c r="T38" i="7"/>
  <c r="T40" i="7" s="1"/>
  <c r="J38" i="7"/>
  <c r="J40" i="7" s="1"/>
  <c r="AI38" i="7"/>
  <c r="S38" i="7"/>
  <c r="Z38" i="7"/>
  <c r="AC38" i="7"/>
  <c r="AJ38" i="7"/>
  <c r="H38" i="7"/>
  <c r="P38" i="7"/>
  <c r="G38" i="7"/>
  <c r="AA38" i="7"/>
  <c r="AA40" i="7" s="1"/>
  <c r="M38" i="7"/>
  <c r="AE38" i="7"/>
  <c r="O38" i="7"/>
  <c r="V38" i="7"/>
  <c r="V40" i="7" s="1"/>
  <c r="U38" i="7"/>
  <c r="U40" i="7" s="1"/>
  <c r="AB38" i="7"/>
  <c r="AB40" i="7" s="1"/>
  <c r="Y38" i="7"/>
  <c r="Y40" i="7" s="1"/>
  <c r="X38" i="7"/>
  <c r="AF38" i="7"/>
  <c r="R38" i="7"/>
  <c r="R40" i="7" s="1"/>
  <c r="K38" i="7"/>
  <c r="K40" i="7" s="1"/>
  <c r="AC40" i="7"/>
  <c r="U40" i="6"/>
  <c r="V40" i="6"/>
  <c r="AF40" i="6"/>
  <c r="M40" i="6"/>
  <c r="AA40" i="6"/>
  <c r="AI40" i="6"/>
  <c r="W40" i="6"/>
  <c r="AH40" i="6"/>
  <c r="AB40" i="6"/>
  <c r="S40" i="6"/>
  <c r="I40" i="6"/>
  <c r="AC40" i="6"/>
  <c r="Y40" i="6"/>
  <c r="Z40" i="6"/>
  <c r="H40" i="6"/>
  <c r="H42" i="6" s="1"/>
  <c r="AD40" i="6"/>
  <c r="J40" i="6"/>
  <c r="T40" i="6"/>
  <c r="K40" i="6"/>
  <c r="N40" i="6"/>
  <c r="O40" i="6"/>
  <c r="L40" i="6"/>
  <c r="X40" i="6"/>
  <c r="AE40" i="6"/>
  <c r="AK38" i="6"/>
  <c r="J30" i="6"/>
  <c r="J35" i="6" s="1"/>
  <c r="J42" i="6" s="1"/>
  <c r="K26" i="6"/>
  <c r="AK37" i="6"/>
  <c r="I35" i="6"/>
  <c r="P40" i="6"/>
  <c r="G40" i="6"/>
  <c r="U37" i="9"/>
  <c r="AE37" i="9"/>
  <c r="AB37" i="9"/>
  <c r="L37" i="9"/>
  <c r="K37" i="9"/>
  <c r="N37" i="9"/>
  <c r="I37" i="9"/>
  <c r="Q37" i="9"/>
  <c r="W37" i="9"/>
  <c r="X37" i="9"/>
  <c r="H37" i="9"/>
  <c r="Z37" i="9"/>
  <c r="V37" i="9"/>
  <c r="AC37" i="9"/>
  <c r="M37" i="9"/>
  <c r="O37" i="9"/>
  <c r="T37" i="9"/>
  <c r="AA37" i="9"/>
  <c r="J37" i="9"/>
  <c r="AD37" i="9"/>
  <c r="Y37" i="9"/>
  <c r="G37" i="9"/>
  <c r="P37" i="9"/>
  <c r="S37" i="9"/>
  <c r="R37" i="9"/>
  <c r="AF37" i="9"/>
  <c r="AG37" i="9"/>
  <c r="AH37" i="9"/>
  <c r="AI37" i="9"/>
  <c r="AJ37" i="9"/>
  <c r="G35" i="8"/>
  <c r="I26" i="8"/>
  <c r="H30" i="8"/>
  <c r="H35" i="8" s="1"/>
  <c r="AK36" i="9"/>
  <c r="I30" i="9"/>
  <c r="J26" i="9"/>
  <c r="AF36" i="8"/>
  <c r="P36" i="8"/>
  <c r="AE36" i="8"/>
  <c r="O36" i="8"/>
  <c r="D37" i="8"/>
  <c r="V36" i="8"/>
  <c r="AC36" i="8"/>
  <c r="U36" i="8"/>
  <c r="AJ36" i="8"/>
  <c r="T36" i="8"/>
  <c r="S36" i="8"/>
  <c r="Z36" i="8"/>
  <c r="J36" i="8"/>
  <c r="I36" i="8"/>
  <c r="AB36" i="8"/>
  <c r="L36" i="8"/>
  <c r="AA36" i="8"/>
  <c r="K36" i="8"/>
  <c r="AH36" i="8"/>
  <c r="R36" i="8"/>
  <c r="M36" i="8"/>
  <c r="AG36" i="8"/>
  <c r="X36" i="8"/>
  <c r="H36" i="8"/>
  <c r="W36" i="8"/>
  <c r="G36" i="8"/>
  <c r="AD36" i="8"/>
  <c r="N36" i="8"/>
  <c r="Y36" i="8"/>
  <c r="Q36" i="8"/>
  <c r="AI36" i="8"/>
  <c r="D38" i="8"/>
  <c r="AA38" i="9"/>
  <c r="AD38" i="9"/>
  <c r="N38" i="9"/>
  <c r="I38" i="9"/>
  <c r="T38" i="9"/>
  <c r="K38" i="9"/>
  <c r="W38" i="9"/>
  <c r="Z38" i="9"/>
  <c r="AC38" i="9"/>
  <c r="AC40" i="9" s="1"/>
  <c r="Q38" i="9"/>
  <c r="L38" i="9"/>
  <c r="J38" i="9"/>
  <c r="S38" i="9"/>
  <c r="V38" i="9"/>
  <c r="U38" i="9"/>
  <c r="G38" i="9"/>
  <c r="G40" i="9" s="1"/>
  <c r="G42" i="9" s="1"/>
  <c r="H38" i="9"/>
  <c r="P38" i="9"/>
  <c r="O38" i="9"/>
  <c r="R38" i="9"/>
  <c r="R40" i="9" s="1"/>
  <c r="M38" i="9"/>
  <c r="AB38" i="9"/>
  <c r="Y38" i="9"/>
  <c r="Y40" i="9" s="1"/>
  <c r="X38" i="9"/>
  <c r="X40" i="9" s="1"/>
  <c r="AE38" i="9"/>
  <c r="AE40" i="9" s="1"/>
  <c r="AF38" i="9"/>
  <c r="AF40" i="9" s="1"/>
  <c r="AG38" i="9"/>
  <c r="AH38" i="9"/>
  <c r="AI38" i="9"/>
  <c r="AI40" i="9" s="1"/>
  <c r="AJ38" i="9"/>
  <c r="G42" i="7" l="1"/>
  <c r="AK38" i="7"/>
  <c r="H40" i="7"/>
  <c r="H42" i="7" s="1"/>
  <c r="H48" i="7" s="1"/>
  <c r="L40" i="7"/>
  <c r="Z40" i="7"/>
  <c r="J30" i="7"/>
  <c r="K26" i="7"/>
  <c r="I40" i="7"/>
  <c r="AI40" i="7"/>
  <c r="Q40" i="7"/>
  <c r="N40" i="7"/>
  <c r="AK37" i="7"/>
  <c r="I42" i="7"/>
  <c r="I48" i="7" s="1"/>
  <c r="AD40" i="7"/>
  <c r="AJ40" i="7"/>
  <c r="AG40" i="7"/>
  <c r="H48" i="6"/>
  <c r="H54" i="6"/>
  <c r="J48" i="6"/>
  <c r="J54" i="6"/>
  <c r="AK40" i="6"/>
  <c r="G42" i="6"/>
  <c r="G54" i="6" s="1"/>
  <c r="L26" i="6"/>
  <c r="K30" i="6"/>
  <c r="I42" i="6"/>
  <c r="AG40" i="9"/>
  <c r="J40" i="9"/>
  <c r="M40" i="9"/>
  <c r="I40" i="9"/>
  <c r="Q40" i="9"/>
  <c r="AD40" i="9"/>
  <c r="H40" i="9"/>
  <c r="H42" i="9" s="1"/>
  <c r="H48" i="9" s="1"/>
  <c r="H54" i="9" s="1"/>
  <c r="AH40" i="9"/>
  <c r="AB40" i="9"/>
  <c r="O40" i="9"/>
  <c r="G62" i="9"/>
  <c r="G48" i="9"/>
  <c r="AK38" i="9"/>
  <c r="P40" i="9"/>
  <c r="AI38" i="8"/>
  <c r="S38" i="8"/>
  <c r="Z38" i="8"/>
  <c r="AG38" i="8"/>
  <c r="Q38" i="8"/>
  <c r="H38" i="8"/>
  <c r="AJ38" i="8"/>
  <c r="AF38" i="8"/>
  <c r="W38" i="8"/>
  <c r="AD38" i="8"/>
  <c r="N38" i="8"/>
  <c r="U38" i="8"/>
  <c r="L38" i="8"/>
  <c r="G38" i="8"/>
  <c r="AE38" i="8"/>
  <c r="O38" i="8"/>
  <c r="V38" i="8"/>
  <c r="AC38" i="8"/>
  <c r="M38" i="8"/>
  <c r="X38" i="8"/>
  <c r="T38" i="8"/>
  <c r="I38" i="8"/>
  <c r="AA38" i="8"/>
  <c r="AH38" i="8"/>
  <c r="R38" i="8"/>
  <c r="Y38" i="8"/>
  <c r="AB38" i="8"/>
  <c r="K38" i="8"/>
  <c r="J38" i="8"/>
  <c r="P38" i="8"/>
  <c r="I35" i="9"/>
  <c r="AJ40" i="9"/>
  <c r="AK37" i="9"/>
  <c r="AA40" i="9"/>
  <c r="N40" i="9"/>
  <c r="AJ37" i="8"/>
  <c r="T37" i="8"/>
  <c r="T40" i="8" s="1"/>
  <c r="AI37" i="8"/>
  <c r="AI40" i="8" s="1"/>
  <c r="S37" i="8"/>
  <c r="AH37" i="8"/>
  <c r="AH40" i="8" s="1"/>
  <c r="R37" i="8"/>
  <c r="R40" i="8" s="1"/>
  <c r="M37" i="8"/>
  <c r="U37" i="8"/>
  <c r="U40" i="8" s="1"/>
  <c r="AB37" i="8"/>
  <c r="AB40" i="8" s="1"/>
  <c r="L37" i="8"/>
  <c r="L40" i="8" s="1"/>
  <c r="AA37" i="8"/>
  <c r="K37" i="8"/>
  <c r="Z37" i="8"/>
  <c r="J37" i="8"/>
  <c r="J40" i="8" s="1"/>
  <c r="Y37" i="8"/>
  <c r="X37" i="8"/>
  <c r="X40" i="8" s="1"/>
  <c r="H37" i="8"/>
  <c r="W37" i="8"/>
  <c r="W40" i="8" s="1"/>
  <c r="G37" i="8"/>
  <c r="G40" i="8" s="1"/>
  <c r="G42" i="8" s="1"/>
  <c r="I37" i="8"/>
  <c r="AF37" i="8"/>
  <c r="P37" i="8"/>
  <c r="AE37" i="8"/>
  <c r="O37" i="8"/>
  <c r="O40" i="8" s="1"/>
  <c r="AD37" i="8"/>
  <c r="N37" i="8"/>
  <c r="Q37" i="8"/>
  <c r="Q40" i="8" s="1"/>
  <c r="AG37" i="8"/>
  <c r="AG40" i="8" s="1"/>
  <c r="V37" i="8"/>
  <c r="AC37" i="8"/>
  <c r="AD40" i="8"/>
  <c r="T40" i="9"/>
  <c r="V40" i="9"/>
  <c r="W40" i="9"/>
  <c r="K40" i="9"/>
  <c r="U40" i="9"/>
  <c r="J30" i="9"/>
  <c r="J35" i="9" s="1"/>
  <c r="J42" i="9" s="1"/>
  <c r="J48" i="9" s="1"/>
  <c r="J54" i="9" s="1"/>
  <c r="K26" i="9"/>
  <c r="I30" i="8"/>
  <c r="I35" i="8" s="1"/>
  <c r="J26" i="8"/>
  <c r="AK36" i="8"/>
  <c r="S40" i="9"/>
  <c r="Z40" i="9"/>
  <c r="L40" i="9"/>
  <c r="J35" i="7" l="1"/>
  <c r="H50" i="7"/>
  <c r="H54" i="7" s="1"/>
  <c r="H51" i="7"/>
  <c r="I51" i="7"/>
  <c r="I50" i="7"/>
  <c r="I54" i="7"/>
  <c r="G62" i="7"/>
  <c r="G48" i="7"/>
  <c r="L26" i="7"/>
  <c r="K30" i="7"/>
  <c r="K35" i="7" s="1"/>
  <c r="K42" i="7" s="1"/>
  <c r="K48" i="7" s="1"/>
  <c r="AK40" i="7"/>
  <c r="J50" i="6"/>
  <c r="J51" i="6"/>
  <c r="I48" i="6"/>
  <c r="I54" i="6"/>
  <c r="H50" i="6"/>
  <c r="H51" i="6"/>
  <c r="K35" i="6"/>
  <c r="M26" i="6"/>
  <c r="L30" i="6"/>
  <c r="L35" i="6" s="1"/>
  <c r="L42" i="6" s="1"/>
  <c r="G62" i="6"/>
  <c r="G48" i="6"/>
  <c r="V40" i="8"/>
  <c r="P40" i="8"/>
  <c r="K40" i="8"/>
  <c r="AC40" i="8"/>
  <c r="N40" i="8"/>
  <c r="H40" i="8"/>
  <c r="H42" i="8" s="1"/>
  <c r="H48" i="8" s="1"/>
  <c r="H54" i="8" s="1"/>
  <c r="Z40" i="8"/>
  <c r="AJ40" i="8"/>
  <c r="G48" i="8"/>
  <c r="G62" i="8"/>
  <c r="I40" i="8"/>
  <c r="I42" i="8" s="1"/>
  <c r="I48" i="8" s="1"/>
  <c r="I54" i="8" s="1"/>
  <c r="S40" i="8"/>
  <c r="G54" i="9"/>
  <c r="K30" i="9"/>
  <c r="K35" i="9" s="1"/>
  <c r="K42" i="9" s="1"/>
  <c r="K48" i="9" s="1"/>
  <c r="K54" i="9" s="1"/>
  <c r="L26" i="9"/>
  <c r="AK40" i="9"/>
  <c r="AK38" i="8"/>
  <c r="J30" i="8"/>
  <c r="J35" i="8" s="1"/>
  <c r="J42" i="8" s="1"/>
  <c r="J48" i="8" s="1"/>
  <c r="J54" i="8" s="1"/>
  <c r="K26" i="8"/>
  <c r="AE40" i="8"/>
  <c r="AK37" i="8"/>
  <c r="Y40" i="8"/>
  <c r="AA40" i="8"/>
  <c r="M40" i="8"/>
  <c r="I42" i="9"/>
  <c r="AF40" i="8"/>
  <c r="L30" i="7" l="1"/>
  <c r="L35" i="7" s="1"/>
  <c r="L42" i="7" s="1"/>
  <c r="L48" i="7" s="1"/>
  <c r="M26" i="7"/>
  <c r="G51" i="7"/>
  <c r="G50" i="7"/>
  <c r="G54" i="7" s="1"/>
  <c r="K51" i="7"/>
  <c r="K50" i="7"/>
  <c r="K54" i="7"/>
  <c r="J42" i="7"/>
  <c r="G50" i="6"/>
  <c r="G51" i="6"/>
  <c r="I51" i="6"/>
  <c r="I50" i="6"/>
  <c r="L48" i="6"/>
  <c r="L54" i="6"/>
  <c r="M30" i="6"/>
  <c r="M35" i="6" s="1"/>
  <c r="M42" i="6" s="1"/>
  <c r="N26" i="6"/>
  <c r="K42" i="6"/>
  <c r="K54" i="6" s="1"/>
  <c r="AK40" i="8"/>
  <c r="I48" i="9"/>
  <c r="L30" i="9"/>
  <c r="M26" i="9"/>
  <c r="K30" i="8"/>
  <c r="K35" i="8" s="1"/>
  <c r="K42" i="8" s="1"/>
  <c r="K48" i="8" s="1"/>
  <c r="K54" i="8" s="1"/>
  <c r="L26" i="8"/>
  <c r="G64" i="9"/>
  <c r="G56" i="9"/>
  <c r="H56" i="9" s="1"/>
  <c r="G54" i="8"/>
  <c r="G64" i="7" l="1"/>
  <c r="G56" i="7"/>
  <c r="H56" i="7" s="1"/>
  <c r="I56" i="7" s="1"/>
  <c r="M30" i="7"/>
  <c r="N26" i="7"/>
  <c r="J48" i="7"/>
  <c r="L50" i="7"/>
  <c r="L54" i="7" s="1"/>
  <c r="L51" i="7"/>
  <c r="M48" i="6"/>
  <c r="M54" i="6"/>
  <c r="L51" i="6"/>
  <c r="L50" i="6"/>
  <c r="G64" i="6"/>
  <c r="G56" i="6"/>
  <c r="H56" i="6" s="1"/>
  <c r="I56" i="6" s="1"/>
  <c r="J56" i="6" s="1"/>
  <c r="K48" i="6"/>
  <c r="N30" i="6"/>
  <c r="O26" i="6"/>
  <c r="M30" i="9"/>
  <c r="M35" i="9" s="1"/>
  <c r="M42" i="9" s="1"/>
  <c r="M48" i="9" s="1"/>
  <c r="M54" i="9" s="1"/>
  <c r="N26" i="9"/>
  <c r="G64" i="8"/>
  <c r="G56" i="8"/>
  <c r="H56" i="8" s="1"/>
  <c r="I56" i="8" s="1"/>
  <c r="J56" i="8" s="1"/>
  <c r="K56" i="8" s="1"/>
  <c r="M26" i="8"/>
  <c r="L30" i="8"/>
  <c r="L35" i="8" s="1"/>
  <c r="L42" i="8" s="1"/>
  <c r="L48" i="8" s="1"/>
  <c r="L54" i="8" s="1"/>
  <c r="L35" i="9"/>
  <c r="I54" i="9"/>
  <c r="I56" i="9" s="1"/>
  <c r="J56" i="9" s="1"/>
  <c r="K56" i="9" s="1"/>
  <c r="J50" i="7" l="1"/>
  <c r="J51" i="7"/>
  <c r="N30" i="7"/>
  <c r="N35" i="7" s="1"/>
  <c r="N42" i="7" s="1"/>
  <c r="N48" i="7" s="1"/>
  <c r="O26" i="7"/>
  <c r="M35" i="7"/>
  <c r="K51" i="6"/>
  <c r="K50" i="6"/>
  <c r="M50" i="6"/>
  <c r="M51" i="6"/>
  <c r="O30" i="6"/>
  <c r="O35" i="6" s="1"/>
  <c r="O42" i="6" s="1"/>
  <c r="P26" i="6"/>
  <c r="N35" i="6"/>
  <c r="L56" i="8"/>
  <c r="L42" i="9"/>
  <c r="N26" i="8"/>
  <c r="M30" i="8"/>
  <c r="M35" i="8" s="1"/>
  <c r="N30" i="9"/>
  <c r="N35" i="9" s="1"/>
  <c r="N42" i="9" s="1"/>
  <c r="N48" i="9" s="1"/>
  <c r="N54" i="9" s="1"/>
  <c r="O26" i="9"/>
  <c r="M42" i="7" l="1"/>
  <c r="N51" i="7"/>
  <c r="N50" i="7"/>
  <c r="P26" i="7"/>
  <c r="O30" i="7"/>
  <c r="O35" i="7" s="1"/>
  <c r="O42" i="7" s="1"/>
  <c r="O48" i="7" s="1"/>
  <c r="J54" i="7"/>
  <c r="O48" i="6"/>
  <c r="O54" i="6"/>
  <c r="N42" i="6"/>
  <c r="N54" i="6" s="1"/>
  <c r="Q26" i="6"/>
  <c r="P30" i="6"/>
  <c r="P35" i="6" s="1"/>
  <c r="P42" i="6" s="1"/>
  <c r="K56" i="6"/>
  <c r="L56" i="6" s="1"/>
  <c r="M56" i="6" s="1"/>
  <c r="N30" i="8"/>
  <c r="N35" i="8" s="1"/>
  <c r="N42" i="8" s="1"/>
  <c r="N48" i="8" s="1"/>
  <c r="N54" i="8" s="1"/>
  <c r="O26" i="8"/>
  <c r="L48" i="9"/>
  <c r="M42" i="8"/>
  <c r="P26" i="9"/>
  <c r="O30" i="9"/>
  <c r="O35" i="9" s="1"/>
  <c r="O51" i="7" l="1"/>
  <c r="O50" i="7"/>
  <c r="O54" i="7"/>
  <c r="J56" i="7"/>
  <c r="K56" i="7" s="1"/>
  <c r="L56" i="7" s="1"/>
  <c r="P30" i="7"/>
  <c r="P35" i="7" s="1"/>
  <c r="P42" i="7" s="1"/>
  <c r="P48" i="7" s="1"/>
  <c r="Q26" i="7"/>
  <c r="N54" i="7"/>
  <c r="M48" i="7"/>
  <c r="P48" i="6"/>
  <c r="P54" i="6"/>
  <c r="O51" i="6"/>
  <c r="O50" i="6"/>
  <c r="N48" i="6"/>
  <c r="Q30" i="6"/>
  <c r="Q35" i="6" s="1"/>
  <c r="R26" i="6"/>
  <c r="L54" i="9"/>
  <c r="O30" i="8"/>
  <c r="O35" i="8" s="1"/>
  <c r="O42" i="8" s="1"/>
  <c r="O48" i="8" s="1"/>
  <c r="O54" i="8" s="1"/>
  <c r="P26" i="8"/>
  <c r="O42" i="9"/>
  <c r="Q26" i="9"/>
  <c r="P30" i="9"/>
  <c r="P35" i="9" s="1"/>
  <c r="P42" i="9" s="1"/>
  <c r="P48" i="9" s="1"/>
  <c r="P54" i="9" s="1"/>
  <c r="M48" i="8"/>
  <c r="R26" i="7" l="1"/>
  <c r="Q30" i="7"/>
  <c r="Q35" i="7" s="1"/>
  <c r="M51" i="7"/>
  <c r="M50" i="7"/>
  <c r="P51" i="7"/>
  <c r="P50" i="7"/>
  <c r="P54" i="7" s="1"/>
  <c r="N50" i="6"/>
  <c r="N51" i="6"/>
  <c r="P50" i="6"/>
  <c r="P51" i="6"/>
  <c r="Q42" i="6"/>
  <c r="Q54" i="6" s="1"/>
  <c r="R30" i="6"/>
  <c r="R35" i="6" s="1"/>
  <c r="R42" i="6" s="1"/>
  <c r="S26" i="6"/>
  <c r="Q26" i="8"/>
  <c r="P30" i="8"/>
  <c r="P35" i="8" s="1"/>
  <c r="P42" i="8" s="1"/>
  <c r="P48" i="8" s="1"/>
  <c r="P54" i="8" s="1"/>
  <c r="Q30" i="9"/>
  <c r="Q35" i="9" s="1"/>
  <c r="Q42" i="9" s="1"/>
  <c r="Q48" i="9" s="1"/>
  <c r="Q54" i="9" s="1"/>
  <c r="R26" i="9"/>
  <c r="M54" i="8"/>
  <c r="O48" i="9"/>
  <c r="L56" i="9"/>
  <c r="M56" i="9" s="1"/>
  <c r="N56" i="9" s="1"/>
  <c r="Q42" i="7" l="1"/>
  <c r="M54" i="7"/>
  <c r="R30" i="7"/>
  <c r="R35" i="7" s="1"/>
  <c r="R42" i="7" s="1"/>
  <c r="R48" i="7" s="1"/>
  <c r="S26" i="7"/>
  <c r="R48" i="6"/>
  <c r="R54" i="6"/>
  <c r="N56" i="6"/>
  <c r="O56" i="6" s="1"/>
  <c r="P56" i="6" s="1"/>
  <c r="S30" i="6"/>
  <c r="S35" i="6" s="1"/>
  <c r="S42" i="6" s="1"/>
  <c r="T26" i="6"/>
  <c r="Q48" i="6"/>
  <c r="O54" i="9"/>
  <c r="R30" i="9"/>
  <c r="R35" i="9" s="1"/>
  <c r="R42" i="9" s="1"/>
  <c r="R48" i="9" s="1"/>
  <c r="R54" i="9" s="1"/>
  <c r="S26" i="9"/>
  <c r="M56" i="8"/>
  <c r="N56" i="8" s="1"/>
  <c r="O56" i="8" s="1"/>
  <c r="P56" i="8" s="1"/>
  <c r="Q30" i="8"/>
  <c r="Q35" i="8" s="1"/>
  <c r="Q42" i="8" s="1"/>
  <c r="Q48" i="8" s="1"/>
  <c r="R26" i="8"/>
  <c r="Q48" i="7" l="1"/>
  <c r="R51" i="7"/>
  <c r="R50" i="7"/>
  <c r="R54" i="7" s="1"/>
  <c r="T26" i="7"/>
  <c r="S30" i="7"/>
  <c r="S35" i="7" s="1"/>
  <c r="S42" i="7" s="1"/>
  <c r="S48" i="7" s="1"/>
  <c r="M56" i="7"/>
  <c r="N56" i="7" s="1"/>
  <c r="O56" i="7" s="1"/>
  <c r="P56" i="7" s="1"/>
  <c r="S48" i="6"/>
  <c r="S54" i="6"/>
  <c r="Q51" i="6"/>
  <c r="Q50" i="6"/>
  <c r="R50" i="6"/>
  <c r="R51" i="6"/>
  <c r="U26" i="6"/>
  <c r="T30" i="6"/>
  <c r="T35" i="6" s="1"/>
  <c r="T42" i="6" s="1"/>
  <c r="T54" i="6" s="1"/>
  <c r="S26" i="8"/>
  <c r="R30" i="8"/>
  <c r="R35" i="8" s="1"/>
  <c r="R42" i="8" s="1"/>
  <c r="R48" i="8" s="1"/>
  <c r="R54" i="8" s="1"/>
  <c r="Q54" i="8"/>
  <c r="S30" i="9"/>
  <c r="S35" i="9" s="1"/>
  <c r="S42" i="9" s="1"/>
  <c r="S48" i="9" s="1"/>
  <c r="T26" i="9"/>
  <c r="O56" i="9"/>
  <c r="P56" i="9" s="1"/>
  <c r="Q56" i="9" s="1"/>
  <c r="R56" i="9" s="1"/>
  <c r="S51" i="7" l="1"/>
  <c r="S50" i="7"/>
  <c r="S54" i="7"/>
  <c r="T30" i="7"/>
  <c r="T35" i="7" s="1"/>
  <c r="T42" i="7" s="1"/>
  <c r="T48" i="7" s="1"/>
  <c r="U26" i="7"/>
  <c r="Q51" i="7"/>
  <c r="Q54" i="7" s="1"/>
  <c r="Q50" i="7"/>
  <c r="S51" i="6"/>
  <c r="S50" i="6"/>
  <c r="Q56" i="6"/>
  <c r="R56" i="6" s="1"/>
  <c r="S56" i="6" s="1"/>
  <c r="U30" i="6"/>
  <c r="U35" i="6" s="1"/>
  <c r="U42" i="6" s="1"/>
  <c r="V26" i="6"/>
  <c r="T48" i="6"/>
  <c r="S54" i="9"/>
  <c r="S56" i="9" s="1"/>
  <c r="T26" i="8"/>
  <c r="S30" i="8"/>
  <c r="S35" i="8" s="1"/>
  <c r="S42" i="8" s="1"/>
  <c r="S48" i="8" s="1"/>
  <c r="S54" i="8" s="1"/>
  <c r="U26" i="9"/>
  <c r="T30" i="9"/>
  <c r="T35" i="9" s="1"/>
  <c r="T42" i="9" s="1"/>
  <c r="T48" i="9" s="1"/>
  <c r="T54" i="9" s="1"/>
  <c r="Q56" i="8"/>
  <c r="R56" i="8" s="1"/>
  <c r="Q56" i="7" l="1"/>
  <c r="R56" i="7" s="1"/>
  <c r="S56" i="7"/>
  <c r="V26" i="7"/>
  <c r="U30" i="7"/>
  <c r="U35" i="7" s="1"/>
  <c r="U42" i="7" s="1"/>
  <c r="U48" i="7" s="1"/>
  <c r="T50" i="7"/>
  <c r="T51" i="7"/>
  <c r="T54" i="7"/>
  <c r="T56" i="7" s="1"/>
  <c r="T51" i="6"/>
  <c r="T50" i="6"/>
  <c r="U48" i="6"/>
  <c r="U54" i="6"/>
  <c r="T56" i="6"/>
  <c r="V30" i="6"/>
  <c r="V35" i="6" s="1"/>
  <c r="V42" i="6" s="1"/>
  <c r="W26" i="6"/>
  <c r="T56" i="9"/>
  <c r="T30" i="8"/>
  <c r="T35" i="8" s="1"/>
  <c r="T42" i="8" s="1"/>
  <c r="T48" i="8" s="1"/>
  <c r="T54" i="8" s="1"/>
  <c r="U26" i="8"/>
  <c r="S56" i="8"/>
  <c r="V26" i="9"/>
  <c r="U30" i="9"/>
  <c r="U35" i="9" s="1"/>
  <c r="U42" i="9" s="1"/>
  <c r="U48" i="9" s="1"/>
  <c r="U54" i="9" s="1"/>
  <c r="W26" i="7" l="1"/>
  <c r="V30" i="7"/>
  <c r="V35" i="7" s="1"/>
  <c r="V42" i="7" s="1"/>
  <c r="V48" i="7" s="1"/>
  <c r="U51" i="7"/>
  <c r="U54" i="7" s="1"/>
  <c r="U56" i="7" s="1"/>
  <c r="U50" i="7"/>
  <c r="U51" i="6"/>
  <c r="U50" i="6"/>
  <c r="V48" i="6"/>
  <c r="V54" i="6"/>
  <c r="U56" i="9"/>
  <c r="W30" i="6"/>
  <c r="W35" i="6" s="1"/>
  <c r="W42" i="6" s="1"/>
  <c r="X26" i="6"/>
  <c r="U56" i="6"/>
  <c r="T56" i="8"/>
  <c r="W26" i="9"/>
  <c r="V30" i="9"/>
  <c r="V35" i="9" s="1"/>
  <c r="V42" i="9" s="1"/>
  <c r="V48" i="9" s="1"/>
  <c r="V54" i="9" s="1"/>
  <c r="U30" i="8"/>
  <c r="U35" i="8" s="1"/>
  <c r="U42" i="8" s="1"/>
  <c r="U48" i="8" s="1"/>
  <c r="U54" i="8" s="1"/>
  <c r="V26" i="8"/>
  <c r="V56" i="7" l="1"/>
  <c r="V51" i="7"/>
  <c r="V50" i="7"/>
  <c r="V54" i="7" s="1"/>
  <c r="W30" i="7"/>
  <c r="W35" i="7" s="1"/>
  <c r="W42" i="7" s="1"/>
  <c r="W48" i="7" s="1"/>
  <c r="X26" i="7"/>
  <c r="W48" i="6"/>
  <c r="W54" i="6"/>
  <c r="V50" i="6"/>
  <c r="V51" i="6"/>
  <c r="V56" i="9"/>
  <c r="Y26" i="6"/>
  <c r="X30" i="6"/>
  <c r="X35" i="6" s="1"/>
  <c r="X42" i="6" s="1"/>
  <c r="V56" i="6"/>
  <c r="X26" i="9"/>
  <c r="W30" i="9"/>
  <c r="W35" i="9" s="1"/>
  <c r="W42" i="9" s="1"/>
  <c r="W48" i="9" s="1"/>
  <c r="W54" i="9" s="1"/>
  <c r="V30" i="8"/>
  <c r="V35" i="8" s="1"/>
  <c r="V42" i="8" s="1"/>
  <c r="V48" i="8" s="1"/>
  <c r="V54" i="8" s="1"/>
  <c r="W26" i="8"/>
  <c r="U56" i="8"/>
  <c r="X30" i="7" l="1"/>
  <c r="X35" i="7" s="1"/>
  <c r="X42" i="7" s="1"/>
  <c r="X48" i="7" s="1"/>
  <c r="Y26" i="7"/>
  <c r="W51" i="7"/>
  <c r="W50" i="7"/>
  <c r="W54" i="7" s="1"/>
  <c r="W56" i="7" s="1"/>
  <c r="X48" i="6"/>
  <c r="X54" i="6"/>
  <c r="W51" i="6"/>
  <c r="W50" i="6"/>
  <c r="W56" i="9"/>
  <c r="W56" i="6"/>
  <c r="X56" i="6" s="1"/>
  <c r="Y30" i="6"/>
  <c r="Y35" i="6" s="1"/>
  <c r="Y42" i="6" s="1"/>
  <c r="Z26" i="6"/>
  <c r="W30" i="8"/>
  <c r="W35" i="8" s="1"/>
  <c r="W42" i="8" s="1"/>
  <c r="W48" i="8" s="1"/>
  <c r="W54" i="8" s="1"/>
  <c r="X26" i="8"/>
  <c r="V56" i="8"/>
  <c r="Y26" i="9"/>
  <c r="X30" i="9"/>
  <c r="X35" i="9" s="1"/>
  <c r="X42" i="9" s="1"/>
  <c r="X48" i="9" s="1"/>
  <c r="X54" i="9" s="1"/>
  <c r="X56" i="9" s="1"/>
  <c r="Y30" i="7" l="1"/>
  <c r="Y35" i="7" s="1"/>
  <c r="Y42" i="7" s="1"/>
  <c r="Y48" i="7" s="1"/>
  <c r="Z26" i="7"/>
  <c r="X51" i="7"/>
  <c r="X54" i="7" s="1"/>
  <c r="X56" i="7" s="1"/>
  <c r="X50" i="7"/>
  <c r="Y48" i="6"/>
  <c r="Y54" i="6"/>
  <c r="Y56" i="6" s="1"/>
  <c r="X50" i="6"/>
  <c r="X51" i="6"/>
  <c r="Z30" i="6"/>
  <c r="Z35" i="6" s="1"/>
  <c r="Z42" i="6" s="1"/>
  <c r="AA26" i="6"/>
  <c r="X30" i="8"/>
  <c r="X35" i="8" s="1"/>
  <c r="X42" i="8" s="1"/>
  <c r="X48" i="8" s="1"/>
  <c r="X54" i="8" s="1"/>
  <c r="Y26" i="8"/>
  <c r="Y30" i="9"/>
  <c r="Y35" i="9" s="1"/>
  <c r="Y42" i="9" s="1"/>
  <c r="Y48" i="9" s="1"/>
  <c r="Y54" i="9" s="1"/>
  <c r="Y56" i="9" s="1"/>
  <c r="Z26" i="9"/>
  <c r="W56" i="8"/>
  <c r="Z30" i="7" l="1"/>
  <c r="Z35" i="7" s="1"/>
  <c r="Z42" i="7" s="1"/>
  <c r="Z48" i="7" s="1"/>
  <c r="AA26" i="7"/>
  <c r="Y51" i="7"/>
  <c r="Y50" i="7"/>
  <c r="Y54" i="7"/>
  <c r="Y56" i="7" s="1"/>
  <c r="Z48" i="6"/>
  <c r="Z54" i="6"/>
  <c r="Y51" i="6"/>
  <c r="Y50" i="6"/>
  <c r="AA30" i="6"/>
  <c r="AA35" i="6" s="1"/>
  <c r="AA42" i="6" s="1"/>
  <c r="AB26" i="6"/>
  <c r="Z56" i="6"/>
  <c r="Y30" i="8"/>
  <c r="Y35" i="8" s="1"/>
  <c r="Y42" i="8" s="1"/>
  <c r="Y48" i="8" s="1"/>
  <c r="Y54" i="8" s="1"/>
  <c r="Z26" i="8"/>
  <c r="X56" i="8"/>
  <c r="Z30" i="9"/>
  <c r="Z35" i="9" s="1"/>
  <c r="Z42" i="9" s="1"/>
  <c r="Z48" i="9" s="1"/>
  <c r="Z54" i="9" s="1"/>
  <c r="Z56" i="9" s="1"/>
  <c r="AA26" i="9"/>
  <c r="AB26" i="7" l="1"/>
  <c r="AA30" i="7"/>
  <c r="AA35" i="7" s="1"/>
  <c r="AA42" i="7" s="1"/>
  <c r="AA48" i="7" s="1"/>
  <c r="Z51" i="7"/>
  <c r="Z50" i="7"/>
  <c r="Z54" i="7" s="1"/>
  <c r="Z56" i="7" s="1"/>
  <c r="AA48" i="6"/>
  <c r="AA54" i="6"/>
  <c r="Z50" i="6"/>
  <c r="Z51" i="6"/>
  <c r="AB30" i="6"/>
  <c r="AB35" i="6" s="1"/>
  <c r="AB42" i="6" s="1"/>
  <c r="AC26" i="6"/>
  <c r="AA56" i="6"/>
  <c r="Y56" i="8"/>
  <c r="AA30" i="9"/>
  <c r="AA35" i="9" s="1"/>
  <c r="AA42" i="9" s="1"/>
  <c r="AA48" i="9" s="1"/>
  <c r="AA54" i="9" s="1"/>
  <c r="AA56" i="9" s="1"/>
  <c r="AB26" i="9"/>
  <c r="Z30" i="8"/>
  <c r="Z35" i="8" s="1"/>
  <c r="Z42" i="8" s="1"/>
  <c r="Z48" i="8" s="1"/>
  <c r="Z54" i="8" s="1"/>
  <c r="AA26" i="8"/>
  <c r="AA51" i="7" l="1"/>
  <c r="AA50" i="7"/>
  <c r="AA54" i="7" s="1"/>
  <c r="AA56" i="7" s="1"/>
  <c r="AB30" i="7"/>
  <c r="AB35" i="7" s="1"/>
  <c r="AB42" i="7" s="1"/>
  <c r="AB48" i="7" s="1"/>
  <c r="AC26" i="7"/>
  <c r="AB48" i="6"/>
  <c r="AB54" i="6"/>
  <c r="AA51" i="6"/>
  <c r="AA50" i="6"/>
  <c r="AD26" i="6"/>
  <c r="AC30" i="6"/>
  <c r="AC35" i="6" s="1"/>
  <c r="AC42" i="6" s="1"/>
  <c r="AB56" i="6"/>
  <c r="Z56" i="8"/>
  <c r="AA30" i="8"/>
  <c r="AA35" i="8" s="1"/>
  <c r="AA42" i="8" s="1"/>
  <c r="AA48" i="8" s="1"/>
  <c r="AA54" i="8" s="1"/>
  <c r="AB26" i="8"/>
  <c r="AB30" i="9"/>
  <c r="AB35" i="9" s="1"/>
  <c r="AB42" i="9" s="1"/>
  <c r="AB48" i="9" s="1"/>
  <c r="AB54" i="9" s="1"/>
  <c r="AB56" i="9" s="1"/>
  <c r="AC26" i="9"/>
  <c r="AB51" i="7" l="1"/>
  <c r="AB50" i="7"/>
  <c r="AB54" i="7" s="1"/>
  <c r="AB56" i="7" s="1"/>
  <c r="AD26" i="7"/>
  <c r="AC30" i="7"/>
  <c r="AC35" i="7" s="1"/>
  <c r="AC42" i="7" s="1"/>
  <c r="AC48" i="7" s="1"/>
  <c r="AC48" i="6"/>
  <c r="AC54" i="6"/>
  <c r="AB51" i="6"/>
  <c r="AB50" i="6"/>
  <c r="AA56" i="8"/>
  <c r="AC56" i="6"/>
  <c r="AD30" i="6"/>
  <c r="AD35" i="6" s="1"/>
  <c r="AD42" i="6" s="1"/>
  <c r="AE26" i="6"/>
  <c r="AC30" i="9"/>
  <c r="AC35" i="9" s="1"/>
  <c r="AC42" i="9" s="1"/>
  <c r="AC48" i="9" s="1"/>
  <c r="AC54" i="9" s="1"/>
  <c r="AC56" i="9" s="1"/>
  <c r="AD26" i="9"/>
  <c r="AB30" i="8"/>
  <c r="AB35" i="8" s="1"/>
  <c r="AB42" i="8" s="1"/>
  <c r="AB48" i="8" s="1"/>
  <c r="AB54" i="8" s="1"/>
  <c r="AB56" i="8" s="1"/>
  <c r="AC26" i="8"/>
  <c r="AD30" i="7" l="1"/>
  <c r="AD35" i="7" s="1"/>
  <c r="AD42" i="7" s="1"/>
  <c r="AD48" i="7" s="1"/>
  <c r="AE26" i="7"/>
  <c r="AC50" i="7"/>
  <c r="AC54" i="7" s="1"/>
  <c r="AC56" i="7" s="1"/>
  <c r="AC51" i="7"/>
  <c r="AD48" i="6"/>
  <c r="AD54" i="6"/>
  <c r="AD56" i="6" s="1"/>
  <c r="AC51" i="6"/>
  <c r="AC50" i="6"/>
  <c r="AF26" i="6"/>
  <c r="AE30" i="6"/>
  <c r="AE35" i="6" s="1"/>
  <c r="AE42" i="6" s="1"/>
  <c r="AE26" i="9"/>
  <c r="AD30" i="9"/>
  <c r="AD35" i="9" s="1"/>
  <c r="AD42" i="9" s="1"/>
  <c r="AD48" i="9" s="1"/>
  <c r="AD54" i="9" s="1"/>
  <c r="AD56" i="9" s="1"/>
  <c r="AC30" i="8"/>
  <c r="AC35" i="8" s="1"/>
  <c r="AC42" i="8" s="1"/>
  <c r="AC48" i="8" s="1"/>
  <c r="AC54" i="8" s="1"/>
  <c r="AC56" i="8" s="1"/>
  <c r="AD26" i="8"/>
  <c r="AE30" i="7" l="1"/>
  <c r="AE35" i="7" s="1"/>
  <c r="AE42" i="7" s="1"/>
  <c r="AE48" i="7" s="1"/>
  <c r="AF26" i="7"/>
  <c r="AD51" i="7"/>
  <c r="AD50" i="7"/>
  <c r="AE48" i="6"/>
  <c r="AE54" i="6"/>
  <c r="AD50" i="6"/>
  <c r="AD51" i="6"/>
  <c r="AG26" i="6"/>
  <c r="AF30" i="6"/>
  <c r="AF35" i="6" s="1"/>
  <c r="AF42" i="6" s="1"/>
  <c r="AE56" i="6"/>
  <c r="AF26" i="9"/>
  <c r="AE30" i="9"/>
  <c r="AE35" i="9" s="1"/>
  <c r="AE42" i="9" s="1"/>
  <c r="AE48" i="9" s="1"/>
  <c r="AE54" i="9" s="1"/>
  <c r="AE56" i="9" s="1"/>
  <c r="AD30" i="8"/>
  <c r="AD35" i="8" s="1"/>
  <c r="AD42" i="8" s="1"/>
  <c r="AD48" i="8" s="1"/>
  <c r="AD54" i="8" s="1"/>
  <c r="AD56" i="8" s="1"/>
  <c r="AE26" i="8"/>
  <c r="AG26" i="7" l="1"/>
  <c r="AF30" i="7"/>
  <c r="AF35" i="7" s="1"/>
  <c r="AF42" i="7" s="1"/>
  <c r="AF48" i="7" s="1"/>
  <c r="AE51" i="7"/>
  <c r="AE50" i="7"/>
  <c r="AE54" i="7" s="1"/>
  <c r="AD54" i="7"/>
  <c r="AD56" i="7" s="1"/>
  <c r="AF48" i="6"/>
  <c r="AF54" i="6"/>
  <c r="AF56" i="6" s="1"/>
  <c r="AE51" i="6"/>
  <c r="AE50" i="6"/>
  <c r="AG30" i="6"/>
  <c r="AG35" i="6" s="1"/>
  <c r="AG42" i="6" s="1"/>
  <c r="AH26" i="6"/>
  <c r="AF30" i="9"/>
  <c r="AF35" i="9" s="1"/>
  <c r="AF42" i="9" s="1"/>
  <c r="AF48" i="9" s="1"/>
  <c r="AF54" i="9" s="1"/>
  <c r="AF56" i="9" s="1"/>
  <c r="AG26" i="9"/>
  <c r="AE30" i="8"/>
  <c r="AE35" i="8" s="1"/>
  <c r="AE42" i="8" s="1"/>
  <c r="AE48" i="8" s="1"/>
  <c r="AE54" i="8" s="1"/>
  <c r="AE56" i="8" s="1"/>
  <c r="AF26" i="8"/>
  <c r="AE56" i="7" l="1"/>
  <c r="AF50" i="7"/>
  <c r="AF51" i="7"/>
  <c r="AF54" i="7"/>
  <c r="AG30" i="7"/>
  <c r="AG35" i="7" s="1"/>
  <c r="AG42" i="7" s="1"/>
  <c r="AG48" i="7" s="1"/>
  <c r="AH26" i="7"/>
  <c r="AG48" i="6"/>
  <c r="AG54" i="6"/>
  <c r="AG56" i="6" s="1"/>
  <c r="AF50" i="6"/>
  <c r="AF51" i="6"/>
  <c r="AH30" i="6"/>
  <c r="AH35" i="6" s="1"/>
  <c r="AH42" i="6" s="1"/>
  <c r="AI26" i="6"/>
  <c r="AH26" i="9"/>
  <c r="AG30" i="9"/>
  <c r="AG35" i="9" s="1"/>
  <c r="AG42" i="9" s="1"/>
  <c r="AG48" i="9" s="1"/>
  <c r="AG54" i="9" s="1"/>
  <c r="AG56" i="9" s="1"/>
  <c r="AF30" i="8"/>
  <c r="AF35" i="8" s="1"/>
  <c r="AF42" i="8" s="1"/>
  <c r="AF48" i="8" s="1"/>
  <c r="AF54" i="8" s="1"/>
  <c r="AF56" i="8" s="1"/>
  <c r="AG26" i="8"/>
  <c r="AH30" i="7" l="1"/>
  <c r="AH35" i="7" s="1"/>
  <c r="AH42" i="7" s="1"/>
  <c r="AH48" i="7" s="1"/>
  <c r="AI26" i="7"/>
  <c r="AG51" i="7"/>
  <c r="AG54" i="7" s="1"/>
  <c r="AG50" i="7"/>
  <c r="AF56" i="7"/>
  <c r="AH48" i="6"/>
  <c r="AH54" i="6"/>
  <c r="AH56" i="6" s="1"/>
  <c r="AG51" i="6"/>
  <c r="AG50" i="6"/>
  <c r="AI30" i="6"/>
  <c r="AI35" i="6" s="1"/>
  <c r="AI42" i="6" s="1"/>
  <c r="AJ26" i="6"/>
  <c r="AG30" i="8"/>
  <c r="AG35" i="8" s="1"/>
  <c r="AG42" i="8" s="1"/>
  <c r="AG48" i="8" s="1"/>
  <c r="AG54" i="8" s="1"/>
  <c r="AG56" i="8" s="1"/>
  <c r="AH26" i="8"/>
  <c r="AH30" i="9"/>
  <c r="AH35" i="9" s="1"/>
  <c r="AH42" i="9" s="1"/>
  <c r="AH48" i="9" s="1"/>
  <c r="AH54" i="9" s="1"/>
  <c r="AH56" i="9" s="1"/>
  <c r="AI26" i="9"/>
  <c r="AG56" i="7" l="1"/>
  <c r="AI30" i="7"/>
  <c r="AI35" i="7" s="1"/>
  <c r="AI42" i="7" s="1"/>
  <c r="AI48" i="7" s="1"/>
  <c r="AJ26" i="7"/>
  <c r="AH51" i="7"/>
  <c r="AH50" i="7"/>
  <c r="AH54" i="7" s="1"/>
  <c r="AI48" i="6"/>
  <c r="AI54" i="6"/>
  <c r="AH50" i="6"/>
  <c r="AH51" i="6"/>
  <c r="AJ30" i="6"/>
  <c r="AK26" i="6"/>
  <c r="AI56" i="6"/>
  <c r="AH30" i="8"/>
  <c r="AH35" i="8" s="1"/>
  <c r="AH42" i="8" s="1"/>
  <c r="AH48" i="8" s="1"/>
  <c r="AH54" i="8" s="1"/>
  <c r="AH56" i="8" s="1"/>
  <c r="AI26" i="8"/>
  <c r="AI30" i="9"/>
  <c r="AI35" i="9" s="1"/>
  <c r="AI42" i="9" s="1"/>
  <c r="AI48" i="9" s="1"/>
  <c r="AI54" i="9" s="1"/>
  <c r="AI56" i="9" s="1"/>
  <c r="AJ26" i="9"/>
  <c r="AH56" i="7" l="1"/>
  <c r="AJ30" i="7"/>
  <c r="AK26" i="7"/>
  <c r="AI51" i="7"/>
  <c r="AI54" i="7" s="1"/>
  <c r="AI50" i="7"/>
  <c r="AI51" i="6"/>
  <c r="AI50" i="6"/>
  <c r="AJ35" i="6"/>
  <c r="AK30" i="6"/>
  <c r="AI30" i="8"/>
  <c r="AI35" i="8" s="1"/>
  <c r="AI42" i="8" s="1"/>
  <c r="AI48" i="8" s="1"/>
  <c r="AI54" i="8" s="1"/>
  <c r="AI56" i="8" s="1"/>
  <c r="AJ26" i="8"/>
  <c r="AJ30" i="9"/>
  <c r="AK26" i="9"/>
  <c r="AJ35" i="7" l="1"/>
  <c r="AK30" i="7"/>
  <c r="AI56" i="7"/>
  <c r="AJ42" i="6"/>
  <c r="AJ54" i="6" s="1"/>
  <c r="AK35" i="6"/>
  <c r="AJ30" i="8"/>
  <c r="AK26" i="8"/>
  <c r="AJ35" i="9"/>
  <c r="AK30" i="9"/>
  <c r="AJ42" i="7" l="1"/>
  <c r="AK35" i="7"/>
  <c r="AJ48" i="6"/>
  <c r="AK42" i="6"/>
  <c r="AJ42" i="9"/>
  <c r="AK35" i="9"/>
  <c r="AJ35" i="8"/>
  <c r="AK30" i="8"/>
  <c r="AJ48" i="7" l="1"/>
  <c r="AK42" i="7"/>
  <c r="AJ51" i="6"/>
  <c r="AK51" i="6" s="1"/>
  <c r="AJ50" i="6"/>
  <c r="AK50" i="6" s="1"/>
  <c r="AK48" i="6"/>
  <c r="AJ42" i="8"/>
  <c r="AK35" i="8"/>
  <c r="AJ48" i="9"/>
  <c r="AK42" i="9"/>
  <c r="AJ51" i="7" l="1"/>
  <c r="AK51" i="7" s="1"/>
  <c r="AJ50" i="7"/>
  <c r="AK50" i="7" s="1"/>
  <c r="AK48" i="7"/>
  <c r="AJ56" i="6"/>
  <c r="G66" i="6" s="1"/>
  <c r="AK54" i="6"/>
  <c r="G59" i="6" s="1"/>
  <c r="AJ54" i="9"/>
  <c r="AK48" i="9"/>
  <c r="AJ48" i="8"/>
  <c r="AK42" i="8"/>
  <c r="AJ54" i="7" l="1"/>
  <c r="AJ54" i="8"/>
  <c r="AK48" i="8"/>
  <c r="AK54" i="9"/>
  <c r="G59" i="9" s="1"/>
  <c r="AJ56" i="9"/>
  <c r="G66" i="9" s="1"/>
  <c r="AK54" i="7" l="1"/>
  <c r="G59" i="7" s="1"/>
  <c r="AJ56" i="7"/>
  <c r="G66" i="7" s="1"/>
  <c r="AK54" i="8"/>
  <c r="G59" i="8" s="1"/>
  <c r="AJ56" i="8"/>
  <c r="G6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magni</author>
  </authors>
  <commentList>
    <comment ref="B14" authorId="0" shapeId="0" xr:uid="{65764879-DA42-4C22-90F4-58852D54D1D2}">
      <text>
        <r>
          <rPr>
            <b/>
            <sz val="9"/>
            <color indexed="81"/>
            <rFont val="Tahoma"/>
            <family val="2"/>
          </rPr>
          <t>magni:</t>
        </r>
        <r>
          <rPr>
            <sz val="9"/>
            <color indexed="81"/>
            <rFont val="Tahoma"/>
            <family val="2"/>
          </rPr>
          <t xml:space="preserve">
tasso di attualizzazione. Nel nostro foglio di calcolo è al 12%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magni</author>
  </authors>
  <commentList>
    <comment ref="B14" authorId="0" shapeId="0" xr:uid="{C1C59D3B-16A7-4775-B1D6-483AF94C8345}">
      <text>
        <r>
          <rPr>
            <b/>
            <sz val="9"/>
            <color indexed="81"/>
            <rFont val="Tahoma"/>
            <family val="2"/>
          </rPr>
          <t>magni:</t>
        </r>
        <r>
          <rPr>
            <sz val="9"/>
            <color indexed="81"/>
            <rFont val="Tahoma"/>
            <family val="2"/>
          </rPr>
          <t xml:space="preserve">
tasso di attualizzazione. Nel nostro foglio di calcolo è al 12%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magni</author>
  </authors>
  <commentList>
    <comment ref="B14" authorId="0" shapeId="0" xr:uid="{E2F7E4B7-4D50-437A-B0A9-DD08F14D627C}">
      <text>
        <r>
          <rPr>
            <b/>
            <sz val="9"/>
            <color indexed="81"/>
            <rFont val="Tahoma"/>
            <family val="2"/>
          </rPr>
          <t>magni:</t>
        </r>
        <r>
          <rPr>
            <sz val="9"/>
            <color indexed="81"/>
            <rFont val="Tahoma"/>
            <family val="2"/>
          </rPr>
          <t xml:space="preserve">
tasso di attualizzazione. Nel nostro foglio di calcolo è al 12%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magni</author>
  </authors>
  <commentList>
    <comment ref="B14" authorId="0" shapeId="0" xr:uid="{63099C63-CC9C-414E-821E-390186B2647D}">
      <text>
        <r>
          <rPr>
            <b/>
            <sz val="9"/>
            <color indexed="81"/>
            <rFont val="Tahoma"/>
            <family val="2"/>
          </rPr>
          <t>magni:</t>
        </r>
        <r>
          <rPr>
            <sz val="9"/>
            <color indexed="81"/>
            <rFont val="Tahoma"/>
            <family val="2"/>
          </rPr>
          <t xml:space="preserve">
tasso di attualizzazione. Nel nostro foglio di calcolo è al 12%
</t>
        </r>
      </text>
    </comment>
  </commentList>
</comments>
</file>

<file path=xl/sharedStrings.xml><?xml version="1.0" encoding="utf-8"?>
<sst xmlns="http://schemas.openxmlformats.org/spreadsheetml/2006/main" count="651" uniqueCount="125">
  <si>
    <t>G</t>
  </si>
  <si>
    <t>F</t>
  </si>
  <si>
    <t>M</t>
  </si>
  <si>
    <t>A</t>
  </si>
  <si>
    <t>L</t>
  </si>
  <si>
    <t>S</t>
  </si>
  <si>
    <t>O</t>
  </si>
  <si>
    <t>N</t>
  </si>
  <si>
    <t>D</t>
  </si>
  <si>
    <t>m/s</t>
  </si>
  <si>
    <t>km/h</t>
  </si>
  <si>
    <t>ora</t>
  </si>
  <si>
    <t>Potenza (kw)</t>
  </si>
  <si>
    <t>Kwh/anno</t>
  </si>
  <si>
    <t>Mwh/anno</t>
  </si>
  <si>
    <t>euro anno</t>
  </si>
  <si>
    <t>euro/Mwh</t>
  </si>
  <si>
    <t>media annua m/s</t>
  </si>
  <si>
    <t>20 kw</t>
  </si>
  <si>
    <t>6,6 nominale</t>
  </si>
  <si>
    <t xml:space="preserve">60 kw </t>
  </si>
  <si>
    <t>7,6 nominale</t>
  </si>
  <si>
    <t>20 kw tozzi nord 6,6 m/s</t>
  </si>
  <si>
    <t>60 kw tozzi nord 7,6 m/s</t>
  </si>
  <si>
    <t>Power (kWel)</t>
  </si>
  <si>
    <t>kW</t>
  </si>
  <si>
    <t>Rata</t>
  </si>
  <si>
    <t>€</t>
  </si>
  <si>
    <t>autocons.</t>
  </si>
  <si>
    <t>Degradation</t>
  </si>
  <si>
    <t>risparmio</t>
  </si>
  <si>
    <t>€/kWh</t>
  </si>
  <si>
    <t>Inflation</t>
  </si>
  <si>
    <t>Turn key + autorization (€)</t>
  </si>
  <si>
    <t>Tariffa energia</t>
  </si>
  <si>
    <t>Total Investment (€)</t>
  </si>
  <si>
    <t>IRES</t>
  </si>
  <si>
    <t>IRAP</t>
  </si>
  <si>
    <t>Equity  (outflow) (€)</t>
  </si>
  <si>
    <t>anni</t>
  </si>
  <si>
    <t>IMU</t>
  </si>
  <si>
    <t>Refinancing Base Euribor 3 months</t>
  </si>
  <si>
    <t>www.euribor.it/</t>
  </si>
  <si>
    <t>Spread</t>
  </si>
  <si>
    <t>Manutenzione [euro/Kwel]</t>
  </si>
  <si>
    <t>Interest Rate</t>
  </si>
  <si>
    <t>WACC</t>
  </si>
  <si>
    <t>Duration (m) calcolo</t>
  </si>
  <si>
    <t>mesi</t>
  </si>
  <si>
    <t>Duration</t>
  </si>
  <si>
    <t>PIANO ECONOMICO FINANZIARIO</t>
  </si>
  <si>
    <t>Anni</t>
  </si>
  <si>
    <t>TOTALE</t>
  </si>
  <si>
    <t>Generazione Elettrica</t>
  </si>
  <si>
    <t>kWh</t>
  </si>
  <si>
    <t>Previsione PUN</t>
  </si>
  <si>
    <t>Ricavo da Tariffa Incentivante</t>
  </si>
  <si>
    <t>Inflazione</t>
  </si>
  <si>
    <t>Fattore d'Inflazione</t>
  </si>
  <si>
    <t>Ricavi totali (Erning)</t>
  </si>
  <si>
    <t>Manutenzione</t>
  </si>
  <si>
    <t>Conduzione</t>
  </si>
  <si>
    <t>O&amp;M e assicurazione</t>
  </si>
  <si>
    <t>Costi Totali</t>
  </si>
  <si>
    <t>Flussi di Cassa Operativi (EBITDA - margine operativo lordo)</t>
  </si>
  <si>
    <t xml:space="preserve">Rata (ipotesi) </t>
  </si>
  <si>
    <t xml:space="preserve">Ammortamento </t>
  </si>
  <si>
    <t>Profitti ante imposte (EBIT)</t>
  </si>
  <si>
    <t>Ires (Imposta Redditi Societari)</t>
  </si>
  <si>
    <t>Irap (Imposta Regionale Attività Produttive)</t>
  </si>
  <si>
    <t>Net Cash Flow</t>
  </si>
  <si>
    <t>Cash Flow Cumulativo</t>
  </si>
  <si>
    <t xml:space="preserve">Cash flow cumulato (25 anni) </t>
  </si>
  <si>
    <t>ROI 1° anno</t>
  </si>
  <si>
    <t>ROE 1° anno</t>
  </si>
  <si>
    <t>Tempo Ritorno Investimento (anni)</t>
  </si>
  <si>
    <t>VAN: valore dei flussi di cassa attesi attualizzati mediante un dato tasso di rendimento</t>
  </si>
  <si>
    <t>TIR: tasso di ritorno effettivo generato da un investimento. In generale un progetto viene perseguito quando il TIR risulta essere maggiore del costo del capitale per quell'investimento</t>
  </si>
  <si>
    <t>ROI: indice di redditività del capitale investito. Calcolato come rapporto tra risultato operativo e capitale investito netto.</t>
  </si>
  <si>
    <t>ROE: è l'indicatore del grado di remunerazione del rischio affrontato dall'imprenditore e dai soci. Calcolato come rapporto tra utile netto e patrimonio netto</t>
  </si>
  <si>
    <t>andamento della distrbuzione delle velocità del vento</t>
  </si>
  <si>
    <t>distanze della ricostruzione della velocità</t>
  </si>
  <si>
    <t>potenza (kw)</t>
  </si>
  <si>
    <t>Gad</t>
  </si>
  <si>
    <t>Pietrastretta</t>
  </si>
  <si>
    <t>Finiere</t>
  </si>
  <si>
    <t>Velocità [m/s]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</si>
  <si>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</si>
  <si>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</si>
  <si>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</si>
  <si>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</si>
  <si>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</si>
  <si>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</si>
  <si>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</si>
  <si>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</si>
  <si>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</si>
  <si>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</si>
  <si>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</si>
  <si>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</si>
  <si>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potenza [Kw]</t>
  </si>
  <si>
    <t>costo tot [euro]</t>
  </si>
  <si>
    <t>costo spec [euro/Kw]</t>
  </si>
  <si>
    <t>Costa Brumeri</t>
  </si>
  <si>
    <t>20 Kw</t>
  </si>
  <si>
    <t>60 Kw</t>
  </si>
  <si>
    <t>Costo impianto</t>
  </si>
  <si>
    <t>ROI</t>
  </si>
  <si>
    <t>ROE</t>
  </si>
  <si>
    <t>Tempo di ritorno</t>
  </si>
  <si>
    <t>1,22</t>
  </si>
  <si>
    <t>\</t>
  </si>
  <si>
    <t>1,05</t>
  </si>
  <si>
    <t>Flus cassa netto</t>
  </si>
  <si>
    <t>Flus cassa cumul</t>
  </si>
  <si>
    <t>Cresta Quattro Denti</t>
  </si>
  <si>
    <t>2,01</t>
  </si>
  <si>
    <t>2,27</t>
  </si>
  <si>
    <t>1,19</t>
  </si>
  <si>
    <t>1,02</t>
  </si>
  <si>
    <t>1,98</t>
  </si>
  <si>
    <t>2,24</t>
  </si>
  <si>
    <t>Energia [KWh]</t>
  </si>
  <si>
    <t>2,53</t>
  </si>
  <si>
    <t>2,35</t>
  </si>
  <si>
    <t>Energia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</si>
</sst>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#,##0.00\ &quot;€&quot;;[Red]\-#,##0.00\ &quot;€&quot;"/>
    <numFmt numFmtId="43" formatCode="_-* #,##0.00_-;\-* #,##0.00_-;_-* &quot;-&quot;??_-;_-@_-"/>
    <numFmt numFmtId="164" formatCode="0.0"/>
    <numFmt numFmtId="165" formatCode="0.0%"/>
    <numFmt numFmtId="166" formatCode="0.000"/>
    <numFmt numFmtId="167" formatCode="_-* #,##0_-;\-* #,##0_-;_-* &quot;-&quot;??_-;_-@_-"/>
    <numFmt numFmtId="168" formatCode="#,##0_%_);\(#,##0\)_%;#,##0_%_);@_%_)"/>
    <numFmt numFmtId="169" formatCode="#,##0.000_%_);\(#,##0.000\)_%;#,##0.000_%_);@_%_)"/>
    <numFmt numFmtId="170" formatCode="&quot;€&quot;\ #,##0.00;[Red]\-&quot;€&quot;\ #,##0.00"/>
    <numFmt numFmtId="171" formatCode="#,##0.00_%_);\(#,##0.00\)_%;#,##0.00_%_);@_%_)"/>
    <numFmt numFmtId="172" formatCode="_-&quot;€&quot;\ * #,##0.00_-;\-&quot;€&quot;\ * #,##0.00_-;_-&quot;€&quot;\ * &quot;-&quot;??_-;_-@_-"/>
    <numFmt numFmtId="173" formatCode="_-&quot;€&quot;\ * #,##0_-;\-&quot;€&quot;\ * #,##0_-;_-&quot;€&quot;\ * &quot;-&quot;??_-;_-@_-"/>
    <numFmt numFmtId="174" formatCode="#,##0.000000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i/>
      <sz val="12"/>
      <name val="Calibri"/>
      <family val="2"/>
    </font>
    <font>
      <i/>
      <sz val="11"/>
      <name val="Calibri"/>
      <family val="2"/>
    </font>
    <font>
      <u/>
      <sz val="11"/>
      <name val="Calibri"/>
      <family val="2"/>
    </font>
    <font>
      <i/>
      <sz val="13"/>
      <name val="Calibri"/>
      <family val="2"/>
    </font>
    <font>
      <sz val="11"/>
      <color indexed="9"/>
      <name val="Calibri"/>
      <family val="2"/>
    </font>
    <font>
      <b/>
      <sz val="12"/>
      <color indexed="9"/>
      <name val="Calibri"/>
      <family val="2"/>
    </font>
    <font>
      <sz val="12"/>
      <color indexed="9"/>
      <name val="Calibri"/>
      <family val="2"/>
    </font>
    <font>
      <sz val="12"/>
      <name val="Calibri"/>
      <family val="2"/>
    </font>
    <font>
      <b/>
      <sz val="11"/>
      <color indexed="10"/>
      <name val="Calibri"/>
      <family val="2"/>
    </font>
    <font>
      <sz val="11"/>
      <name val="Segoe UI Light"/>
      <family val="2"/>
    </font>
    <font>
      <b/>
      <sz val="11"/>
      <color indexed="9"/>
      <name val="Calibri"/>
      <family val="2"/>
    </font>
    <font>
      <b/>
      <sz val="12"/>
      <name val="Calibri"/>
      <family val="2"/>
    </font>
    <font>
      <b/>
      <sz val="12"/>
      <color indexed="9"/>
      <name val="Calibri Light"/>
      <family val="2"/>
    </font>
    <font>
      <sz val="12"/>
      <color indexed="9"/>
      <name val="Calibri Light"/>
      <family val="2"/>
    </font>
    <font>
      <b/>
      <sz val="12"/>
      <name val="Calibri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rgb="FFFF0000"/>
      <name val="Calibri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72" fontId="2" fillId="0" borderId="0" applyFont="0" applyFill="0" applyBorder="0" applyAlignment="0" applyProtection="0"/>
  </cellStyleXfs>
  <cellXfs count="188">
    <xf numFmtId="0" fontId="0" fillId="0" borderId="0" xfId="0"/>
    <xf numFmtId="20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4" fillId="0" borderId="0" xfId="0" applyFont="1"/>
    <xf numFmtId="0" fontId="5" fillId="0" borderId="0" xfId="0" applyFont="1"/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6" fillId="0" borderId="21" xfId="0" applyFont="1" applyBorder="1"/>
    <xf numFmtId="4" fontId="4" fillId="0" borderId="21" xfId="0" applyNumberFormat="1" applyFont="1" applyBorder="1"/>
    <xf numFmtId="0" fontId="7" fillId="0" borderId="21" xfId="0" applyFont="1" applyBorder="1"/>
    <xf numFmtId="0" fontId="5" fillId="4" borderId="0" xfId="0" applyFont="1" applyFill="1"/>
    <xf numFmtId="4" fontId="5" fillId="4" borderId="0" xfId="0" applyNumberFormat="1" applyFont="1" applyFill="1"/>
    <xf numFmtId="3" fontId="4" fillId="0" borderId="21" xfId="0" applyNumberFormat="1" applyFont="1" applyBorder="1"/>
    <xf numFmtId="0" fontId="5" fillId="0" borderId="21" xfId="0" applyFont="1" applyBorder="1"/>
    <xf numFmtId="0" fontId="7" fillId="5" borderId="21" xfId="0" applyFont="1" applyFill="1" applyBorder="1"/>
    <xf numFmtId="9" fontId="4" fillId="0" borderId="21" xfId="2" applyFont="1" applyFill="1" applyBorder="1"/>
    <xf numFmtId="165" fontId="4" fillId="0" borderId="21" xfId="0" applyNumberFormat="1" applyFont="1" applyBorder="1"/>
    <xf numFmtId="10" fontId="4" fillId="0" borderId="21" xfId="0" applyNumberFormat="1" applyFont="1" applyBorder="1"/>
    <xf numFmtId="166" fontId="4" fillId="0" borderId="21" xfId="0" applyNumberFormat="1" applyFont="1" applyBorder="1"/>
    <xf numFmtId="9" fontId="4" fillId="0" borderId="21" xfId="0" applyNumberFormat="1" applyFont="1" applyBorder="1"/>
    <xf numFmtId="0" fontId="7" fillId="3" borderId="21" xfId="0" applyFont="1" applyFill="1" applyBorder="1"/>
    <xf numFmtId="10" fontId="4" fillId="3" borderId="21" xfId="0" applyNumberFormat="1" applyFont="1" applyFill="1" applyBorder="1"/>
    <xf numFmtId="0" fontId="8" fillId="3" borderId="21" xfId="3" applyFont="1" applyFill="1" applyBorder="1" applyAlignment="1" applyProtection="1"/>
    <xf numFmtId="10" fontId="5" fillId="0" borderId="0" xfId="0" applyNumberFormat="1" applyFont="1"/>
    <xf numFmtId="2" fontId="5" fillId="0" borderId="0" xfId="0" applyNumberFormat="1" applyFont="1"/>
    <xf numFmtId="167" fontId="5" fillId="0" borderId="0" xfId="1" applyNumberFormat="1" applyFont="1"/>
    <xf numFmtId="3" fontId="5" fillId="0" borderId="0" xfId="0" applyNumberFormat="1" applyFont="1"/>
    <xf numFmtId="10" fontId="5" fillId="0" borderId="0" xfId="2" applyNumberFormat="1" applyFont="1"/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10" fillId="6" borderId="22" xfId="0" applyFont="1" applyFill="1" applyBorder="1" applyAlignment="1">
      <alignment horizontal="center"/>
    </xf>
    <xf numFmtId="0" fontId="11" fillId="7" borderId="21" xfId="0" applyFont="1" applyFill="1" applyBorder="1"/>
    <xf numFmtId="0" fontId="12" fillId="7" borderId="21" xfId="0" applyFont="1" applyFill="1" applyBorder="1"/>
    <xf numFmtId="0" fontId="11" fillId="7" borderId="21" xfId="0" applyFont="1" applyFill="1" applyBorder="1" applyAlignment="1">
      <alignment horizontal="center"/>
    </xf>
    <xf numFmtId="0" fontId="13" fillId="0" borderId="0" xfId="0" applyFont="1"/>
    <xf numFmtId="0" fontId="5" fillId="4" borderId="21" xfId="0" applyFont="1" applyFill="1" applyBorder="1"/>
    <xf numFmtId="168" fontId="5" fillId="0" borderId="21" xfId="0" applyNumberFormat="1" applyFont="1" applyBorder="1"/>
    <xf numFmtId="0" fontId="5" fillId="0" borderId="21" xfId="0" applyFont="1" applyBorder="1" applyAlignment="1">
      <alignment horizontal="center"/>
    </xf>
    <xf numFmtId="168" fontId="5" fillId="4" borderId="21" xfId="0" applyNumberFormat="1" applyFont="1" applyFill="1" applyBorder="1"/>
    <xf numFmtId="165" fontId="5" fillId="4" borderId="21" xfId="2" applyNumberFormat="1" applyFont="1" applyFill="1" applyBorder="1" applyAlignment="1"/>
    <xf numFmtId="166" fontId="5" fillId="4" borderId="21" xfId="0" applyNumberFormat="1" applyFont="1" applyFill="1" applyBorder="1"/>
    <xf numFmtId="0" fontId="5" fillId="4" borderId="21" xfId="0" applyFont="1" applyFill="1" applyBorder="1" applyAlignment="1">
      <alignment horizontal="center"/>
    </xf>
    <xf numFmtId="169" fontId="5" fillId="0" borderId="21" xfId="0" applyNumberFormat="1" applyFont="1" applyBorder="1"/>
    <xf numFmtId="169" fontId="5" fillId="4" borderId="21" xfId="0" applyNumberFormat="1" applyFont="1" applyFill="1" applyBorder="1"/>
    <xf numFmtId="10" fontId="5" fillId="4" borderId="21" xfId="2" applyNumberFormat="1" applyFont="1" applyFill="1" applyBorder="1" applyAlignment="1"/>
    <xf numFmtId="0" fontId="0" fillId="0" borderId="23" xfId="0" applyBorder="1"/>
    <xf numFmtId="10" fontId="5" fillId="4" borderId="21" xfId="0" applyNumberFormat="1" applyFont="1" applyFill="1" applyBorder="1" applyAlignment="1">
      <alignment horizontal="left"/>
    </xf>
    <xf numFmtId="0" fontId="14" fillId="4" borderId="21" xfId="0" applyFont="1" applyFill="1" applyBorder="1" applyAlignment="1">
      <alignment horizontal="right"/>
    </xf>
    <xf numFmtId="10" fontId="5" fillId="4" borderId="21" xfId="0" applyNumberFormat="1" applyFont="1" applyFill="1" applyBorder="1"/>
    <xf numFmtId="168" fontId="11" fillId="7" borderId="21" xfId="0" applyNumberFormat="1" applyFont="1" applyFill="1" applyBorder="1"/>
    <xf numFmtId="170" fontId="5" fillId="0" borderId="21" xfId="1" applyNumberFormat="1" applyFont="1" applyFill="1" applyBorder="1"/>
    <xf numFmtId="3" fontId="5" fillId="4" borderId="21" xfId="0" applyNumberFormat="1" applyFont="1" applyFill="1" applyBorder="1"/>
    <xf numFmtId="3" fontId="5" fillId="0" borderId="21" xfId="0" applyNumberFormat="1" applyFont="1" applyBorder="1"/>
    <xf numFmtId="8" fontId="5" fillId="0" borderId="21" xfId="0" applyNumberFormat="1" applyFont="1" applyBorder="1"/>
    <xf numFmtId="171" fontId="5" fillId="4" borderId="21" xfId="0" applyNumberFormat="1" applyFont="1" applyFill="1" applyBorder="1"/>
    <xf numFmtId="171" fontId="15" fillId="4" borderId="21" xfId="0" applyNumberFormat="1" applyFont="1" applyFill="1" applyBorder="1"/>
    <xf numFmtId="3" fontId="11" fillId="7" borderId="21" xfId="0" applyNumberFormat="1" applyFont="1" applyFill="1" applyBorder="1" applyAlignment="1">
      <alignment horizontal="center"/>
    </xf>
    <xf numFmtId="168" fontId="16" fillId="7" borderId="21" xfId="0" applyNumberFormat="1" applyFont="1" applyFill="1" applyBorder="1"/>
    <xf numFmtId="0" fontId="10" fillId="7" borderId="21" xfId="0" applyFont="1" applyFill="1" applyBorder="1"/>
    <xf numFmtId="3" fontId="16" fillId="7" borderId="21" xfId="0" applyNumberFormat="1" applyFont="1" applyFill="1" applyBorder="1" applyAlignment="1">
      <alignment horizontal="center"/>
    </xf>
    <xf numFmtId="9" fontId="13" fillId="0" borderId="0" xfId="2" applyFont="1"/>
    <xf numFmtId="10" fontId="17" fillId="8" borderId="21" xfId="0" applyNumberFormat="1" applyFont="1" applyFill="1" applyBorder="1" applyAlignment="1">
      <alignment horizontal="center"/>
    </xf>
    <xf numFmtId="174" fontId="13" fillId="0" borderId="0" xfId="0" applyNumberFormat="1" applyFont="1"/>
    <xf numFmtId="0" fontId="11" fillId="7" borderId="9" xfId="0" applyFont="1" applyFill="1" applyBorder="1"/>
    <xf numFmtId="0" fontId="12" fillId="7" borderId="10" xfId="0" applyFont="1" applyFill="1" applyBorder="1"/>
    <xf numFmtId="10" fontId="17" fillId="8" borderId="11" xfId="0" applyNumberFormat="1" applyFont="1" applyFill="1" applyBorder="1" applyAlignment="1">
      <alignment horizontal="center"/>
    </xf>
    <xf numFmtId="0" fontId="18" fillId="7" borderId="21" xfId="0" applyFont="1" applyFill="1" applyBorder="1"/>
    <xf numFmtId="0" fontId="19" fillId="7" borderId="21" xfId="0" applyFont="1" applyFill="1" applyBorder="1"/>
    <xf numFmtId="1" fontId="20" fillId="8" borderId="21" xfId="0" applyNumberFormat="1" applyFont="1" applyFill="1" applyBorder="1" applyAlignment="1">
      <alignment horizontal="center"/>
    </xf>
    <xf numFmtId="0" fontId="16" fillId="0" borderId="0" xfId="0" applyFont="1"/>
    <xf numFmtId="0" fontId="10" fillId="0" borderId="0" xfId="0" applyFont="1"/>
    <xf numFmtId="10" fontId="4" fillId="0" borderId="0" xfId="0" applyNumberFormat="1" applyFont="1" applyAlignment="1">
      <alignment horizontal="center"/>
    </xf>
    <xf numFmtId="20" fontId="7" fillId="0" borderId="0" xfId="0" applyNumberFormat="1" applyFont="1"/>
    <xf numFmtId="0" fontId="0" fillId="0" borderId="0" xfId="0" applyFill="1"/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/>
    <xf numFmtId="3" fontId="4" fillId="3" borderId="21" xfId="0" applyNumberFormat="1" applyFont="1" applyFill="1" applyBorder="1"/>
    <xf numFmtId="0" fontId="5" fillId="3" borderId="21" xfId="0" applyFont="1" applyFill="1" applyBorder="1"/>
    <xf numFmtId="0" fontId="4" fillId="3" borderId="21" xfId="0" applyFont="1" applyFill="1" applyBorder="1"/>
    <xf numFmtId="1" fontId="23" fillId="3" borderId="21" xfId="0" applyNumberFormat="1" applyFont="1" applyFill="1" applyBorder="1"/>
    <xf numFmtId="173" fontId="23" fillId="3" borderId="21" xfId="4" applyNumberFormat="1" applyFont="1" applyFill="1" applyBorder="1" applyAlignment="1">
      <alignment horizontal="center"/>
    </xf>
    <xf numFmtId="1" fontId="0" fillId="0" borderId="17" xfId="0" applyNumberFormat="1" applyBorder="1"/>
    <xf numFmtId="1" fontId="0" fillId="0" borderId="20" xfId="0" applyNumberFormat="1" applyBorder="1"/>
    <xf numFmtId="20" fontId="0" fillId="0" borderId="4" xfId="0" applyNumberFormat="1" applyBorder="1"/>
    <xf numFmtId="164" fontId="0" fillId="0" borderId="0" xfId="0" applyNumberFormat="1" applyBorder="1"/>
    <xf numFmtId="2" fontId="0" fillId="0" borderId="0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1" fillId="0" borderId="9" xfId="0" applyFont="1" applyBorder="1"/>
    <xf numFmtId="0" fontId="1" fillId="0" borderId="11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24" xfId="0" applyBorder="1"/>
    <xf numFmtId="20" fontId="0" fillId="0" borderId="24" xfId="0" applyNumberFormat="1" applyBorder="1"/>
    <xf numFmtId="0" fontId="0" fillId="0" borderId="25" xfId="0" applyBorder="1"/>
    <xf numFmtId="0" fontId="1" fillId="0" borderId="10" xfId="0" applyFont="1" applyBorder="1"/>
    <xf numFmtId="0" fontId="1" fillId="0" borderId="3" xfId="0" applyFont="1" applyBorder="1"/>
    <xf numFmtId="0" fontId="1" fillId="0" borderId="5" xfId="0" applyFont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Fill="1" applyBorder="1"/>
    <xf numFmtId="0" fontId="0" fillId="0" borderId="7" xfId="0" applyFill="1" applyBorder="1"/>
    <xf numFmtId="0" fontId="1" fillId="9" borderId="13" xfId="0" applyFont="1" applyFill="1" applyBorder="1" applyAlignment="1">
      <alignment horizontal="right"/>
    </xf>
    <xf numFmtId="0" fontId="0" fillId="9" borderId="14" xfId="0" applyFill="1" applyBorder="1" applyAlignment="1">
      <alignment horizontal="right"/>
    </xf>
    <xf numFmtId="0" fontId="0" fillId="9" borderId="16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0" fillId="9" borderId="18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0" borderId="20" xfId="0" applyFill="1" applyBorder="1" applyAlignment="1">
      <alignment horizontal="right"/>
    </xf>
    <xf numFmtId="0" fontId="0" fillId="9" borderId="15" xfId="0" applyFill="1" applyBorder="1" applyAlignment="1">
      <alignment horizontal="right"/>
    </xf>
    <xf numFmtId="0" fontId="0" fillId="9" borderId="29" xfId="0" applyFill="1" applyBorder="1"/>
    <xf numFmtId="20" fontId="0" fillId="9" borderId="30" xfId="0" applyNumberFormat="1" applyFill="1" applyBorder="1"/>
    <xf numFmtId="20" fontId="0" fillId="9" borderId="31" xfId="0" applyNumberFormat="1" applyFill="1" applyBorder="1"/>
    <xf numFmtId="0" fontId="0" fillId="9" borderId="26" xfId="0" applyFill="1" applyBorder="1"/>
    <xf numFmtId="0" fontId="0" fillId="9" borderId="27" xfId="0" applyFill="1" applyBorder="1"/>
    <xf numFmtId="0" fontId="0" fillId="9" borderId="28" xfId="0" applyFill="1" applyBorder="1"/>
    <xf numFmtId="2" fontId="0" fillId="0" borderId="16" xfId="0" applyNumberFormat="1" applyBorder="1"/>
    <xf numFmtId="2" fontId="0" fillId="0" borderId="12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0" fontId="1" fillId="9" borderId="1" xfId="0" applyFont="1" applyFill="1" applyBorder="1"/>
    <xf numFmtId="0" fontId="0" fillId="9" borderId="13" xfId="0" applyFill="1" applyBorder="1"/>
    <xf numFmtId="0" fontId="0" fillId="9" borderId="14" xfId="0" applyFill="1" applyBorder="1"/>
    <xf numFmtId="0" fontId="0" fillId="9" borderId="15" xfId="0" applyFill="1" applyBorder="1"/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6" xfId="0" applyBorder="1" applyAlignment="1">
      <alignment horizontal="right"/>
    </xf>
    <xf numFmtId="0" fontId="0" fillId="0" borderId="37" xfId="0" applyBorder="1" applyAlignment="1">
      <alignment horizontal="right"/>
    </xf>
    <xf numFmtId="0" fontId="0" fillId="0" borderId="38" xfId="0" applyBorder="1" applyAlignment="1">
      <alignment horizontal="right"/>
    </xf>
    <xf numFmtId="0" fontId="0" fillId="9" borderId="39" xfId="0" applyFill="1" applyBorder="1"/>
    <xf numFmtId="0" fontId="0" fillId="9" borderId="40" xfId="0" applyFill="1" applyBorder="1"/>
    <xf numFmtId="0" fontId="0" fillId="9" borderId="41" xfId="0" applyFill="1" applyBorder="1"/>
    <xf numFmtId="0" fontId="0" fillId="9" borderId="35" xfId="0" applyFill="1" applyBorder="1"/>
    <xf numFmtId="0" fontId="0" fillId="9" borderId="34" xfId="0" applyFill="1" applyBorder="1"/>
    <xf numFmtId="0" fontId="1" fillId="9" borderId="32" xfId="0" applyFont="1" applyFill="1" applyBorder="1"/>
    <xf numFmtId="164" fontId="0" fillId="0" borderId="16" xfId="0" applyNumberFormat="1" applyBorder="1"/>
    <xf numFmtId="164" fontId="0" fillId="0" borderId="12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" fontId="0" fillId="0" borderId="0" xfId="0" applyNumberFormat="1" applyBorder="1"/>
    <xf numFmtId="0" fontId="0" fillId="0" borderId="42" xfId="0" applyBorder="1"/>
    <xf numFmtId="0" fontId="0" fillId="0" borderId="43" xfId="0" applyBorder="1"/>
    <xf numFmtId="0" fontId="0" fillId="0" borderId="34" xfId="0" applyBorder="1"/>
    <xf numFmtId="0" fontId="1" fillId="9" borderId="2" xfId="0" applyFont="1" applyFill="1" applyBorder="1"/>
    <xf numFmtId="0" fontId="0" fillId="9" borderId="44" xfId="0" applyFill="1" applyBorder="1"/>
    <xf numFmtId="20" fontId="0" fillId="9" borderId="45" xfId="0" applyNumberFormat="1" applyFill="1" applyBorder="1"/>
    <xf numFmtId="20" fontId="0" fillId="9" borderId="46" xfId="0" applyNumberFormat="1" applyFill="1" applyBorder="1"/>
    <xf numFmtId="20" fontId="0" fillId="0" borderId="16" xfId="0" applyNumberFormat="1" applyBorder="1"/>
    <xf numFmtId="20" fontId="0" fillId="0" borderId="18" xfId="0" applyNumberFormat="1" applyBorder="1"/>
    <xf numFmtId="0" fontId="0" fillId="0" borderId="47" xfId="0" applyBorder="1"/>
    <xf numFmtId="0" fontId="0" fillId="0" borderId="48" xfId="0" applyBorder="1"/>
    <xf numFmtId="0" fontId="0" fillId="0" borderId="33" xfId="0" applyBorder="1"/>
  </cellXfs>
  <cellStyles count="5">
    <cellStyle name="Collegamento ipertestuale" xfId="3" builtinId="8"/>
    <cellStyle name="Migliaia" xfId="1" builtinId="3"/>
    <cellStyle name="Normale" xfId="0" builtinId="0"/>
    <cellStyle name="Percentuale" xfId="2" builtinId="5"/>
    <cellStyle name="Valuta 2" xfId="4" xr:uid="{48D30532-3BFD-4775-9FCB-CF29152917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 costo specifico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'Curva di costo specifico'!$B$6:$B$11</c:f>
              <c:numCache>
                <c:formatCode>General</c:formatCode>
                <c:ptCount val="6"/>
                <c:pt idx="0">
                  <c:v>20</c:v>
                </c:pt>
                <c:pt idx="1">
                  <c:v>60</c:v>
                </c:pt>
                <c:pt idx="2">
                  <c:v>200</c:v>
                </c:pt>
                <c:pt idx="3">
                  <c:v>500</c:v>
                </c:pt>
                <c:pt idx="4">
                  <c:v>1000</c:v>
                </c:pt>
                <c:pt idx="5">
                  <c:v>3000</c:v>
                </c:pt>
              </c:numCache>
            </c:numRef>
          </c:xVal>
          <c:yVal>
            <c:numRef>
              <c:f>'Curva di costo specifico'!$D$6:$D$11</c:f>
              <c:numCache>
                <c:formatCode>0</c:formatCode>
                <c:ptCount val="6"/>
                <c:pt idx="0">
                  <c:v>3750</c:v>
                </c:pt>
                <c:pt idx="1">
                  <c:v>2833.3333333333335</c:v>
                </c:pt>
                <c:pt idx="2">
                  <c:v>2000</c:v>
                </c:pt>
                <c:pt idx="3">
                  <c:v>1650</c:v>
                </c:pt>
                <c:pt idx="4">
                  <c:v>1350</c:v>
                </c:pt>
                <c:pt idx="5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17-448C-B813-C416D4385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099056"/>
        <c:axId val="2010095728"/>
      </c:scatterChart>
      <c:valAx>
        <c:axId val="201009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Taglia dell'impianto [Kwel]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0095728"/>
        <c:crosses val="autoZero"/>
        <c:crossBetween val="midCat"/>
      </c:valAx>
      <c:valAx>
        <c:axId val="201009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Costo specifico [euro/Kwel]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009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</a:t>
            </a:r>
            <a:r>
              <a:rPr lang="it-IT" baseline="0"/>
              <a:t> potenza caratteristica 20 Kw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5"/>
            <c:dispRSqr val="0"/>
            <c:dispEq val="1"/>
            <c:trendlineLbl>
              <c:layout>
                <c:manualLayout>
                  <c:x val="-0.22484264111985133"/>
                  <c:y val="-0.1079069970950860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0.0165x</a:t>
                    </a:r>
                    <a:r>
                      <a:rPr lang="en-US" sz="1200" baseline="30000"/>
                      <a:t>5</a:t>
                    </a:r>
                    <a:r>
                      <a:rPr lang="en-US" sz="1200" baseline="0"/>
                      <a:t> - 0.4354x</a:t>
                    </a:r>
                    <a:r>
                      <a:rPr lang="en-US" sz="1200" baseline="30000"/>
                      <a:t>4</a:t>
                    </a:r>
                    <a:r>
                      <a:rPr lang="en-US" sz="1200" baseline="0"/>
                      <a:t> + 4.1296x</a:t>
                    </a:r>
                    <a:r>
                      <a:rPr lang="en-US" sz="1200" baseline="30000"/>
                      <a:t>3</a:t>
                    </a:r>
                    <a:r>
                      <a:rPr lang="en-US" sz="1200" baseline="0"/>
                      <a:t> - 16.868x</a:t>
                    </a:r>
                    <a:r>
                      <a:rPr lang="en-US" sz="1200" baseline="30000"/>
                      <a:t>2</a:t>
                    </a:r>
                    <a:r>
                      <a:rPr lang="en-US" sz="1200" baseline="0"/>
                      <a:t> + 31.29x - 20.873</a:t>
                    </a:r>
                    <a:endParaRPr lang="en-US" sz="12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Finiere!$AI$11:$AI$18</c:f>
              <c:numCache>
                <c:formatCode>General</c:formatCode>
                <c:ptCount val="8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</c:numCache>
            </c:numRef>
          </c:xVal>
          <c:yVal>
            <c:numRef>
              <c:f>Finiere!$AK$11:$AK$18</c:f>
              <c:numCache>
                <c:formatCode>General</c:formatCode>
                <c:ptCount val="8"/>
                <c:pt idx="0">
                  <c:v>0</c:v>
                </c:pt>
                <c:pt idx="1">
                  <c:v>0.88170315324362325</c:v>
                </c:pt>
                <c:pt idx="2">
                  <c:v>2.6783399368255765</c:v>
                </c:pt>
                <c:pt idx="3">
                  <c:v>6.3167120086180137</c:v>
                </c:pt>
                <c:pt idx="4">
                  <c:v>12.306049042341471</c:v>
                </c:pt>
                <c:pt idx="5">
                  <c:v>18.006171374317589</c:v>
                </c:pt>
                <c:pt idx="6">
                  <c:v>20.00383428581862</c:v>
                </c:pt>
                <c:pt idx="7">
                  <c:v>20.107542587960342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F0-46E6-B21B-4A5FECF2D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715144"/>
        <c:axId val="579715472"/>
      </c:scatterChart>
      <c:valAx>
        <c:axId val="579715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9715472"/>
        <c:crosses val="autoZero"/>
        <c:crossBetween val="midCat"/>
      </c:valAx>
      <c:valAx>
        <c:axId val="57971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9715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</a:t>
            </a:r>
            <a:r>
              <a:rPr lang="it-IT" baseline="0"/>
              <a:t> di potenza caratteristica 60 Kw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0.10222586689682112"/>
                  <c:y val="-8.9046953963659428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Finiere!$AI$49:$AI$59</c:f>
              <c:numCache>
                <c:formatCode>General</c:formatCode>
                <c:ptCount val="1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Finiere!$AJ$49:$AJ$59</c:f>
              <c:numCache>
                <c:formatCode>General</c:formatCode>
                <c:ptCount val="11"/>
                <c:pt idx="0">
                  <c:v>0</c:v>
                </c:pt>
                <c:pt idx="1">
                  <c:v>3.3</c:v>
                </c:pt>
                <c:pt idx="2">
                  <c:v>8</c:v>
                </c:pt>
                <c:pt idx="3">
                  <c:v>17.5</c:v>
                </c:pt>
                <c:pt idx="4">
                  <c:v>32.5</c:v>
                </c:pt>
                <c:pt idx="5">
                  <c:v>47</c:v>
                </c:pt>
                <c:pt idx="6">
                  <c:v>57</c:v>
                </c:pt>
                <c:pt idx="7">
                  <c:v>59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2B-4C64-814B-278F80899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189984"/>
        <c:axId val="676191648"/>
      </c:scatterChart>
      <c:valAx>
        <c:axId val="676189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6191648"/>
        <c:crosses val="autoZero"/>
        <c:crossBetween val="midCat"/>
      </c:valAx>
      <c:valAx>
        <c:axId val="6761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6189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8.0128205128205135E-2"/>
                  <c:y val="-9.045003267872148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-0.0019x</a:t>
                    </a:r>
                    <a:r>
                      <a:rPr lang="en-US" sz="1400" baseline="30000"/>
                      <a:t>6</a:t>
                    </a:r>
                    <a:r>
                      <a:rPr lang="en-US" sz="1400" baseline="0"/>
                      <a:t> + 0.0751x</a:t>
                    </a:r>
                    <a:r>
                      <a:rPr lang="en-US" sz="1400" baseline="30000"/>
                      <a:t>5</a:t>
                    </a:r>
                    <a:r>
                      <a:rPr lang="en-US" sz="1400" baseline="0"/>
                      <a:t> - 1.1513x</a:t>
                    </a:r>
                    <a:r>
                      <a:rPr lang="en-US" sz="1400" baseline="30000"/>
                      <a:t>4</a:t>
                    </a:r>
                    <a:r>
                      <a:rPr lang="en-US" sz="1400" baseline="0"/>
                      <a:t> + 8.5094x</a:t>
                    </a:r>
                    <a:r>
                      <a:rPr lang="en-US" sz="1400" baseline="30000"/>
                      <a:t>3</a:t>
                    </a:r>
                    <a:r>
                      <a:rPr lang="en-US" sz="1400" baseline="0"/>
                      <a:t> - 30.873x</a:t>
                    </a:r>
                    <a:r>
                      <a:rPr lang="en-US" sz="1400" baseline="30000"/>
                      <a:t>2</a:t>
                    </a:r>
                    <a:r>
                      <a:rPr lang="en-US" sz="1400" baseline="0"/>
                      <a:t> + 53.22x - 33.847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'Cresta-Gad'!$AB$8:$AB$17</c:f>
              <c:numCache>
                <c:formatCode>General</c:formatCode>
                <c:ptCount val="10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</c:numCache>
            </c:numRef>
          </c:xVal>
          <c:yVal>
            <c:numRef>
              <c:f>'Cresta-Gad'!$AD$8:$AD$17</c:f>
              <c:numCache>
                <c:formatCode>General</c:formatCode>
                <c:ptCount val="10"/>
                <c:pt idx="0">
                  <c:v>0</c:v>
                </c:pt>
                <c:pt idx="1">
                  <c:v>0.88170315324362325</c:v>
                </c:pt>
                <c:pt idx="2">
                  <c:v>2.6783399368255765</c:v>
                </c:pt>
                <c:pt idx="3">
                  <c:v>6.3167120086180137</c:v>
                </c:pt>
                <c:pt idx="4">
                  <c:v>12.306049042341471</c:v>
                </c:pt>
                <c:pt idx="5">
                  <c:v>18.006171374317589</c:v>
                </c:pt>
                <c:pt idx="6">
                  <c:v>20.00383428581862</c:v>
                </c:pt>
                <c:pt idx="7">
                  <c:v>20.107542587960342</c:v>
                </c:pt>
                <c:pt idx="8">
                  <c:v>20.107542587960342</c:v>
                </c:pt>
                <c:pt idx="9">
                  <c:v>20.107542587960342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BE-41C2-BA32-974A3AABA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5447248"/>
        <c:axId val="1725453904"/>
      </c:scatterChart>
      <c:valAx>
        <c:axId val="172544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5453904"/>
        <c:crosses val="autoZero"/>
        <c:crossBetween val="midCat"/>
      </c:valAx>
      <c:valAx>
        <c:axId val="172545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5447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8.0128205128205135E-2"/>
                  <c:y val="-9.045003267872148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-0.0019x</a:t>
                    </a:r>
                    <a:r>
                      <a:rPr lang="en-US" sz="1400" baseline="30000"/>
                      <a:t>6</a:t>
                    </a:r>
                    <a:r>
                      <a:rPr lang="en-US" sz="1400" baseline="0"/>
                      <a:t> + 0.0751x</a:t>
                    </a:r>
                    <a:r>
                      <a:rPr lang="en-US" sz="1400" baseline="30000"/>
                      <a:t>5</a:t>
                    </a:r>
                    <a:r>
                      <a:rPr lang="en-US" sz="1400" baseline="0"/>
                      <a:t> - 1.1513x</a:t>
                    </a:r>
                    <a:r>
                      <a:rPr lang="en-US" sz="1400" baseline="30000"/>
                      <a:t>4</a:t>
                    </a:r>
                    <a:r>
                      <a:rPr lang="en-US" sz="1400" baseline="0"/>
                      <a:t> + 8.5094x</a:t>
                    </a:r>
                    <a:r>
                      <a:rPr lang="en-US" sz="1400" baseline="30000"/>
                      <a:t>3</a:t>
                    </a:r>
                    <a:r>
                      <a:rPr lang="en-US" sz="1400" baseline="0"/>
                      <a:t> - 30.873x</a:t>
                    </a:r>
                    <a:r>
                      <a:rPr lang="en-US" sz="1400" baseline="30000"/>
                      <a:t>2</a:t>
                    </a:r>
                    <a:r>
                      <a:rPr lang="en-US" sz="1400" baseline="0"/>
                      <a:t> + 53.22x - 33.847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'Cresta-Gad'!$AB$8:$AB$17</c:f>
              <c:numCache>
                <c:formatCode>General</c:formatCode>
                <c:ptCount val="10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</c:numCache>
            </c:numRef>
          </c:xVal>
          <c:yVal>
            <c:numRef>
              <c:f>'Cresta-Gad'!$AD$8:$AD$17</c:f>
              <c:numCache>
                <c:formatCode>General</c:formatCode>
                <c:ptCount val="10"/>
                <c:pt idx="0">
                  <c:v>0</c:v>
                </c:pt>
                <c:pt idx="1">
                  <c:v>0.88170315324362325</c:v>
                </c:pt>
                <c:pt idx="2">
                  <c:v>2.6783399368255765</c:v>
                </c:pt>
                <c:pt idx="3">
                  <c:v>6.3167120086180137</c:v>
                </c:pt>
                <c:pt idx="4">
                  <c:v>12.306049042341471</c:v>
                </c:pt>
                <c:pt idx="5">
                  <c:v>18.006171374317589</c:v>
                </c:pt>
                <c:pt idx="6">
                  <c:v>20.00383428581862</c:v>
                </c:pt>
                <c:pt idx="7">
                  <c:v>20.107542587960342</c:v>
                </c:pt>
                <c:pt idx="8">
                  <c:v>20.107542587960342</c:v>
                </c:pt>
                <c:pt idx="9">
                  <c:v>20.107542587960342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70-4F0C-94AF-97C4A0C62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5447248"/>
        <c:axId val="1725453904"/>
      </c:scatterChart>
      <c:valAx>
        <c:axId val="172544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5453904"/>
        <c:crosses val="autoZero"/>
        <c:crossBetween val="midCat"/>
      </c:valAx>
      <c:valAx>
        <c:axId val="172545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5447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Andamento velocità del vento per</a:t>
            </a:r>
            <a:r>
              <a:rPr lang="it-IT" baseline="0"/>
              <a:t> una</a:t>
            </a:r>
            <a:r>
              <a:rPr lang="it-IT"/>
              <a:t> giornata</a:t>
            </a:r>
            <a:r>
              <a:rPr lang="it-IT" baseline="0"/>
              <a:t> tipo alla stazione di Finiere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4618526483749"/>
          <c:y val="0.13531609195402303"/>
          <c:w val="0.86519057777469444"/>
          <c:h val="0.7093153226536338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'Cresta-Gad'!$B$43:$B$66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0.33333333333333398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0.58333333333333404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0.70833333333333404</c:v>
                </c:pt>
                <c:pt idx="18">
                  <c:v>0.750000000000001</c:v>
                </c:pt>
                <c:pt idx="19">
                  <c:v>0.79166666666666696</c:v>
                </c:pt>
                <c:pt idx="20">
                  <c:v>0.83333333333333404</c:v>
                </c:pt>
                <c:pt idx="21">
                  <c:v>0.875000000000001</c:v>
                </c:pt>
                <c:pt idx="22">
                  <c:v>0.91666666666666696</c:v>
                </c:pt>
                <c:pt idx="23">
                  <c:v>0.95833333333333404</c:v>
                </c:pt>
              </c:numCache>
            </c:numRef>
          </c:cat>
          <c:val>
            <c:numRef>
              <c:f>'Cresta-Gad'!$U$43:$U$66</c:f>
              <c:numCache>
                <c:formatCode>General</c:formatCode>
                <c:ptCount val="24"/>
                <c:pt idx="0">
                  <c:v>0.13314447592067991</c:v>
                </c:pt>
                <c:pt idx="1">
                  <c:v>0.15297450424929179</c:v>
                </c:pt>
                <c:pt idx="2">
                  <c:v>0.15297450424929179</c:v>
                </c:pt>
                <c:pt idx="3">
                  <c:v>0.27478753541076484</c:v>
                </c:pt>
                <c:pt idx="4">
                  <c:v>0.14164305949008499</c:v>
                </c:pt>
                <c:pt idx="5">
                  <c:v>0.13314447592067991</c:v>
                </c:pt>
                <c:pt idx="6">
                  <c:v>0.16430594900849857</c:v>
                </c:pt>
                <c:pt idx="7">
                  <c:v>0.20396600566572237</c:v>
                </c:pt>
                <c:pt idx="8">
                  <c:v>0.12181303116147309</c:v>
                </c:pt>
                <c:pt idx="9">
                  <c:v>0</c:v>
                </c:pt>
                <c:pt idx="10">
                  <c:v>0.47875354107648721</c:v>
                </c:pt>
                <c:pt idx="11">
                  <c:v>0.60056657223796028</c:v>
                </c:pt>
                <c:pt idx="12">
                  <c:v>0.76487252124645899</c:v>
                </c:pt>
                <c:pt idx="13">
                  <c:v>0.82719546742209626</c:v>
                </c:pt>
                <c:pt idx="14">
                  <c:v>0.88668555240793201</c:v>
                </c:pt>
                <c:pt idx="15">
                  <c:v>0.93767705382436262</c:v>
                </c:pt>
                <c:pt idx="16">
                  <c:v>1</c:v>
                </c:pt>
                <c:pt idx="17">
                  <c:v>0.89801699716713879</c:v>
                </c:pt>
                <c:pt idx="18">
                  <c:v>0.84702549575070818</c:v>
                </c:pt>
                <c:pt idx="19">
                  <c:v>0.64305949008498586</c:v>
                </c:pt>
                <c:pt idx="20">
                  <c:v>0.47025495750708224</c:v>
                </c:pt>
                <c:pt idx="21">
                  <c:v>0.25495750708215298</c:v>
                </c:pt>
                <c:pt idx="22">
                  <c:v>0.20396600566572237</c:v>
                </c:pt>
                <c:pt idx="23">
                  <c:v>7.0821529745042494E-2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5D-43C4-B423-28C51174A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883215"/>
        <c:axId val="675874479"/>
      </c:lineChart>
      <c:catAx>
        <c:axId val="675883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874479"/>
        <c:crosses val="autoZero"/>
        <c:auto val="1"/>
        <c:lblAlgn val="ctr"/>
        <c:lblOffset val="100"/>
        <c:noMultiLvlLbl val="0"/>
      </c:catAx>
      <c:valAx>
        <c:axId val="6758744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Velocità del vento normalizzata</a:t>
                </a:r>
              </a:p>
            </c:rich>
          </c:tx>
          <c:layout>
            <c:manualLayout>
              <c:xMode val="edge"/>
              <c:yMode val="edge"/>
              <c:x val="2.9368575624082231E-2"/>
              <c:y val="0.283400307720155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883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7620</xdr:rowOff>
    </xdr:from>
    <xdr:to>
      <xdr:col>11</xdr:col>
      <xdr:colOff>632460</xdr:colOff>
      <xdr:row>30</xdr:row>
      <xdr:rowOff>45720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8230B94-59F0-F688-913A-BCBABA65CB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50800</xdr:colOff>
      <xdr:row>5</xdr:row>
      <xdr:rowOff>133350</xdr:rowOff>
    </xdr:from>
    <xdr:to>
      <xdr:col>31</xdr:col>
      <xdr:colOff>478855</xdr:colOff>
      <xdr:row>28</xdr:row>
      <xdr:rowOff>62778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A9AD2D7-B1BB-9BAB-A2BB-6C1BF5B23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12600" y="679450"/>
          <a:ext cx="6143055" cy="404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605687</xdr:colOff>
      <xdr:row>5</xdr:row>
      <xdr:rowOff>176213</xdr:rowOff>
    </xdr:from>
    <xdr:to>
      <xdr:col>48</xdr:col>
      <xdr:colOff>204448</xdr:colOff>
      <xdr:row>27</xdr:row>
      <xdr:rowOff>166915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A0DEED1-EC37-98BC-0780-22B02C0B1F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23</xdr:col>
      <xdr:colOff>50800</xdr:colOff>
      <xdr:row>46</xdr:row>
      <xdr:rowOff>50800</xdr:rowOff>
    </xdr:from>
    <xdr:to>
      <xdr:col>31</xdr:col>
      <xdr:colOff>526427</xdr:colOff>
      <xdr:row>70</xdr:row>
      <xdr:rowOff>65617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EE0B8E6-50DC-D28E-BEB8-187BC0D40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12600" y="7912100"/>
          <a:ext cx="6190627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20954</xdr:colOff>
      <xdr:row>46</xdr:row>
      <xdr:rowOff>13335</xdr:rowOff>
    </xdr:from>
    <xdr:to>
      <xdr:col>46</xdr:col>
      <xdr:colOff>419099</xdr:colOff>
      <xdr:row>66</xdr:row>
      <xdr:rowOff>100965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C3BF7A4-662C-5554-B68E-B7FEC41675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38100</xdr:colOff>
      <xdr:row>2</xdr:row>
      <xdr:rowOff>19050</xdr:rowOff>
    </xdr:from>
    <xdr:to>
      <xdr:col>28</xdr:col>
      <xdr:colOff>593155</xdr:colOff>
      <xdr:row>24</xdr:row>
      <xdr:rowOff>148050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7271483-8E5B-4A6A-8C89-51435E35A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7800" y="392430"/>
          <a:ext cx="6041455" cy="4152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34</xdr:col>
      <xdr:colOff>22860</xdr:colOff>
      <xdr:row>3</xdr:row>
      <xdr:rowOff>0</xdr:rowOff>
    </xdr:from>
    <xdr:to>
      <xdr:col>44</xdr:col>
      <xdr:colOff>266700</xdr:colOff>
      <xdr:row>24</xdr:row>
      <xdr:rowOff>15240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164458-E5F7-473F-B99F-B79339FCE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38100</xdr:colOff>
      <xdr:row>2</xdr:row>
      <xdr:rowOff>19050</xdr:rowOff>
    </xdr:from>
    <xdr:to>
      <xdr:col>25</xdr:col>
      <xdr:colOff>429870</xdr:colOff>
      <xdr:row>24</xdr:row>
      <xdr:rowOff>97250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EDF306B-9593-4255-AB75-3551647AB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68150" y="409575"/>
          <a:ext cx="6066855" cy="43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10160</xdr:colOff>
      <xdr:row>2</xdr:row>
      <xdr:rowOff>165100</xdr:rowOff>
    </xdr:from>
    <xdr:to>
      <xdr:col>40</xdr:col>
      <xdr:colOff>520700</xdr:colOff>
      <xdr:row>24</xdr:row>
      <xdr:rowOff>2540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36E0A41-D05D-61C7-4AB3-6B9DDED373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868680</xdr:colOff>
      <xdr:row>42</xdr:row>
      <xdr:rowOff>0</xdr:rowOff>
    </xdr:from>
    <xdr:to>
      <xdr:col>28</xdr:col>
      <xdr:colOff>624840</xdr:colOff>
      <xdr:row>66</xdr:row>
      <xdr:rowOff>30480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169D0FCB-6BBB-F2B3-32DE-7EAF51A3D1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www.euribor.it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http://www.euribor.it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hyperlink" Target="http://www.euribor.it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euribor.it/" TargetMode="External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D3EDA-E537-4164-9A60-8778B6C232CD}">
  <dimension ref="B4:D11"/>
  <sheetViews>
    <sheetView zoomScale="60" zoomScaleNormal="60" workbookViewId="0">
      <selection activeCell="G37" sqref="G37"/>
    </sheetView>
  </sheetViews>
  <sheetFormatPr defaultRowHeight="14.4" x14ac:dyDescent="0.3"/>
  <cols>
    <col min="1" max="1" width="16.77734375" customWidth="1"/>
    <col min="2" max="4" width="18.77734375" customWidth="1"/>
    <col min="5" max="14" width="16.77734375" customWidth="1"/>
  </cols>
  <sheetData>
    <row r="4" spans="2:4" ht="15" thickBot="1" x14ac:dyDescent="0.35"/>
    <row r="5" spans="2:4" x14ac:dyDescent="0.3">
      <c r="B5" s="154" t="s">
        <v>99</v>
      </c>
      <c r="C5" s="155" t="s">
        <v>100</v>
      </c>
      <c r="D5" s="156" t="s">
        <v>101</v>
      </c>
    </row>
    <row r="6" spans="2:4" x14ac:dyDescent="0.3">
      <c r="B6" s="24">
        <v>20</v>
      </c>
      <c r="C6" s="20">
        <v>75000</v>
      </c>
      <c r="D6" s="110">
        <f t="shared" ref="D6:D11" si="0">C6/B6</f>
        <v>3750</v>
      </c>
    </row>
    <row r="7" spans="2:4" x14ac:dyDescent="0.3">
      <c r="B7" s="24">
        <v>60</v>
      </c>
      <c r="C7" s="20">
        <v>170000</v>
      </c>
      <c r="D7" s="110">
        <f t="shared" si="0"/>
        <v>2833.3333333333335</v>
      </c>
    </row>
    <row r="8" spans="2:4" x14ac:dyDescent="0.3">
      <c r="B8" s="24">
        <v>200</v>
      </c>
      <c r="C8" s="20">
        <v>400000</v>
      </c>
      <c r="D8" s="110">
        <f t="shared" si="0"/>
        <v>2000</v>
      </c>
    </row>
    <row r="9" spans="2:4" x14ac:dyDescent="0.3">
      <c r="B9" s="24">
        <v>500</v>
      </c>
      <c r="C9" s="20">
        <v>825000</v>
      </c>
      <c r="D9" s="110">
        <f t="shared" si="0"/>
        <v>1650</v>
      </c>
    </row>
    <row r="10" spans="2:4" x14ac:dyDescent="0.3">
      <c r="B10" s="24">
        <v>1000</v>
      </c>
      <c r="C10" s="20">
        <v>1350000</v>
      </c>
      <c r="D10" s="110">
        <f t="shared" si="0"/>
        <v>1350</v>
      </c>
    </row>
    <row r="11" spans="2:4" ht="15" thickBot="1" x14ac:dyDescent="0.35">
      <c r="B11" s="26">
        <v>3000</v>
      </c>
      <c r="C11" s="27">
        <v>3000000</v>
      </c>
      <c r="D11" s="111">
        <f t="shared" si="0"/>
        <v>1000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37018-B47A-4F0C-8199-4FB1C14B89FD}">
  <dimension ref="B1:AX177"/>
  <sheetViews>
    <sheetView topLeftCell="A157" zoomScale="40" zoomScaleNormal="40" workbookViewId="0">
      <selection activeCell="AK39" sqref="AK39"/>
    </sheetView>
  </sheetViews>
  <sheetFormatPr defaultRowHeight="14.4" x14ac:dyDescent="0.3"/>
  <cols>
    <col min="23" max="23" width="18" customWidth="1"/>
    <col min="24" max="24" width="11.6640625" customWidth="1"/>
    <col min="25" max="25" width="12.5546875" customWidth="1"/>
    <col min="26" max="26" width="14.5546875" customWidth="1"/>
    <col min="36" max="36" width="18.5546875" customWidth="1"/>
    <col min="37" max="37" width="13.5546875" customWidth="1"/>
  </cols>
  <sheetData>
    <row r="1" spans="2:50" ht="15" thickBot="1" x14ac:dyDescent="0.35"/>
    <row r="2" spans="2:50" x14ac:dyDescent="0.3">
      <c r="B2" s="4" t="s">
        <v>80</v>
      </c>
      <c r="C2" s="5"/>
      <c r="D2" s="5"/>
      <c r="E2" s="5"/>
      <c r="F2" s="5"/>
      <c r="G2" s="6"/>
    </row>
    <row r="3" spans="2:50" ht="15" thickBot="1" x14ac:dyDescent="0.35">
      <c r="B3" s="7"/>
      <c r="C3" s="8"/>
      <c r="D3" s="8"/>
      <c r="E3" s="8"/>
      <c r="F3" s="8"/>
      <c r="G3" s="9"/>
    </row>
    <row r="4" spans="2:50" ht="15" thickBot="1" x14ac:dyDescent="0.35">
      <c r="B4" s="7" t="s">
        <v>11</v>
      </c>
      <c r="C4" s="8" t="s">
        <v>10</v>
      </c>
      <c r="D4" s="8" t="s">
        <v>9</v>
      </c>
      <c r="E4" s="8"/>
      <c r="F4" s="8"/>
      <c r="G4" s="9"/>
      <c r="I4" s="4" t="s">
        <v>48</v>
      </c>
      <c r="J4" s="4" t="s">
        <v>0</v>
      </c>
      <c r="K4" s="5" t="s">
        <v>1</v>
      </c>
      <c r="L4" s="5" t="s">
        <v>2</v>
      </c>
      <c r="M4" s="5" t="s">
        <v>3</v>
      </c>
      <c r="N4" s="5" t="s">
        <v>2</v>
      </c>
      <c r="O4" s="5" t="s">
        <v>0</v>
      </c>
      <c r="P4" s="5" t="s">
        <v>4</v>
      </c>
      <c r="Q4" s="5" t="s">
        <v>3</v>
      </c>
      <c r="R4" s="5" t="s">
        <v>5</v>
      </c>
      <c r="S4" s="5" t="s">
        <v>6</v>
      </c>
      <c r="T4" s="5" t="s">
        <v>7</v>
      </c>
      <c r="U4" s="6" t="s">
        <v>8</v>
      </c>
      <c r="Y4" s="118" t="s">
        <v>18</v>
      </c>
      <c r="Z4" s="119" t="s">
        <v>19</v>
      </c>
    </row>
    <row r="5" spans="2:50" x14ac:dyDescent="0.3">
      <c r="B5" s="7"/>
      <c r="C5" s="8"/>
      <c r="D5" s="8"/>
      <c r="E5" s="8"/>
      <c r="F5" s="8"/>
      <c r="G5" s="9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AX5">
        <v>1</v>
      </c>
    </row>
    <row r="6" spans="2:50" ht="15" thickBot="1" x14ac:dyDescent="0.35">
      <c r="B6" s="112">
        <v>0</v>
      </c>
      <c r="C6" s="113">
        <v>3.2</v>
      </c>
      <c r="D6" s="114">
        <f>C6/3.6</f>
        <v>0.88888888888888895</v>
      </c>
      <c r="E6" s="114"/>
      <c r="F6" s="114"/>
      <c r="G6" s="115"/>
      <c r="H6" s="3"/>
      <c r="I6" s="112">
        <v>0</v>
      </c>
      <c r="J6" s="7">
        <f>$D6*($J$34/$D$31)</f>
        <v>0.97690802348336592</v>
      </c>
      <c r="K6" s="8">
        <f t="shared" ref="K6:L29" si="0">$D6*(K$34/$D$31)</f>
        <v>1.0144814090019572</v>
      </c>
      <c r="L6" s="8">
        <f t="shared" si="0"/>
        <v>1.1272015655577299</v>
      </c>
      <c r="M6" s="8">
        <f t="shared" ref="M6:T21" si="1">$D6*(M$34/$D$31)</f>
        <v>1.1272015655577299</v>
      </c>
      <c r="N6" s="8">
        <f t="shared" si="1"/>
        <v>1.089628180039139</v>
      </c>
      <c r="O6" s="8">
        <f t="shared" si="1"/>
        <v>1.1272015655577299</v>
      </c>
      <c r="P6" s="8">
        <f t="shared" si="1"/>
        <v>1.1272015655577299</v>
      </c>
      <c r="Q6" s="8">
        <f t="shared" si="1"/>
        <v>1.1272015655577299</v>
      </c>
      <c r="R6" s="8">
        <f t="shared" si="1"/>
        <v>1.0520547945205478</v>
      </c>
      <c r="S6" s="8">
        <f t="shared" si="1"/>
        <v>0.93933463796477501</v>
      </c>
      <c r="T6" s="8">
        <f t="shared" si="1"/>
        <v>1.0144814090019572</v>
      </c>
      <c r="U6" s="9">
        <v>0</v>
      </c>
    </row>
    <row r="7" spans="2:50" x14ac:dyDescent="0.3">
      <c r="B7" s="112">
        <v>4.1666666666666699E-2</v>
      </c>
      <c r="C7" s="113">
        <v>9</v>
      </c>
      <c r="D7" s="114">
        <f t="shared" ref="D7:D29" si="2">C7/3.6</f>
        <v>2.5</v>
      </c>
      <c r="E7" s="114"/>
      <c r="F7" s="114"/>
      <c r="G7" s="115"/>
      <c r="H7" s="3"/>
      <c r="I7" s="112">
        <v>4.1666666666666699E-2</v>
      </c>
      <c r="J7" s="7">
        <f>$D7*($J$34/$D$31)</f>
        <v>2.7475538160469664</v>
      </c>
      <c r="K7" s="8">
        <f t="shared" si="0"/>
        <v>2.8532289628180041</v>
      </c>
      <c r="L7" s="8">
        <f t="shared" si="0"/>
        <v>3.1702544031311151</v>
      </c>
      <c r="M7" s="8">
        <f t="shared" si="1"/>
        <v>3.1702544031311151</v>
      </c>
      <c r="N7" s="8">
        <f t="shared" si="1"/>
        <v>3.0645792563600782</v>
      </c>
      <c r="O7" s="8">
        <f t="shared" si="1"/>
        <v>3.1702544031311151</v>
      </c>
      <c r="P7" s="8">
        <f t="shared" si="1"/>
        <v>3.1702544031311151</v>
      </c>
      <c r="Q7" s="8">
        <f t="shared" si="1"/>
        <v>3.1702544031311151</v>
      </c>
      <c r="R7" s="8">
        <f t="shared" si="1"/>
        <v>2.9589041095890405</v>
      </c>
      <c r="S7" s="8">
        <f t="shared" si="1"/>
        <v>2.6418786692759295</v>
      </c>
      <c r="T7" s="8">
        <f t="shared" si="1"/>
        <v>2.8532289628180041</v>
      </c>
      <c r="U7" s="9">
        <v>0</v>
      </c>
      <c r="AI7" s="4" t="s">
        <v>9</v>
      </c>
      <c r="AJ7" s="5" t="s">
        <v>81</v>
      </c>
      <c r="AK7" s="6" t="s">
        <v>12</v>
      </c>
    </row>
    <row r="8" spans="2:50" x14ac:dyDescent="0.3">
      <c r="B8" s="112">
        <v>8.3333333333333301E-2</v>
      </c>
      <c r="C8" s="113">
        <v>8.3000000000000007</v>
      </c>
      <c r="D8" s="114">
        <f t="shared" si="2"/>
        <v>2.3055555555555558</v>
      </c>
      <c r="E8" s="114"/>
      <c r="F8" s="114"/>
      <c r="G8" s="115"/>
      <c r="H8" s="3"/>
      <c r="I8" s="112">
        <v>8.3333333333333301E-2</v>
      </c>
      <c r="J8" s="7">
        <f t="shared" ref="J8:J14" si="3">$D8*($J$34/$D$31)</f>
        <v>2.5338551859099803</v>
      </c>
      <c r="K8" s="8">
        <f t="shared" si="0"/>
        <v>2.6313111545988264</v>
      </c>
      <c r="L8" s="8">
        <f t="shared" si="0"/>
        <v>2.923679060665362</v>
      </c>
      <c r="M8" s="8">
        <f t="shared" si="1"/>
        <v>2.923679060665362</v>
      </c>
      <c r="N8" s="8">
        <f t="shared" si="1"/>
        <v>2.8262230919765168</v>
      </c>
      <c r="O8" s="8">
        <f t="shared" si="1"/>
        <v>2.923679060665362</v>
      </c>
      <c r="P8" s="8">
        <f t="shared" si="1"/>
        <v>2.923679060665362</v>
      </c>
      <c r="Q8" s="8">
        <f t="shared" si="1"/>
        <v>2.923679060665362</v>
      </c>
      <c r="R8" s="8">
        <f t="shared" si="1"/>
        <v>2.7287671232876711</v>
      </c>
      <c r="S8" s="8">
        <f t="shared" si="1"/>
        <v>2.4363992172211351</v>
      </c>
      <c r="T8" s="8">
        <f t="shared" si="1"/>
        <v>2.6313111545988264</v>
      </c>
      <c r="U8" s="9">
        <v>0</v>
      </c>
      <c r="AI8" s="7"/>
      <c r="AJ8" s="8"/>
      <c r="AK8" s="9"/>
    </row>
    <row r="9" spans="2:50" x14ac:dyDescent="0.3">
      <c r="B9" s="112">
        <v>0.125</v>
      </c>
      <c r="C9" s="113">
        <v>8.6</v>
      </c>
      <c r="D9" s="114">
        <f t="shared" si="2"/>
        <v>2.3888888888888888</v>
      </c>
      <c r="E9" s="114"/>
      <c r="F9" s="114"/>
      <c r="G9" s="115"/>
      <c r="H9" s="3"/>
      <c r="I9" s="112">
        <v>0.125</v>
      </c>
      <c r="J9" s="7">
        <f t="shared" si="3"/>
        <v>2.6254403131115458</v>
      </c>
      <c r="K9" s="8">
        <f t="shared" si="0"/>
        <v>2.7264187866927596</v>
      </c>
      <c r="L9" s="8">
        <f t="shared" si="0"/>
        <v>3.0293542074363988</v>
      </c>
      <c r="M9" s="8">
        <f t="shared" si="1"/>
        <v>3.0293542074363988</v>
      </c>
      <c r="N9" s="8">
        <f t="shared" si="1"/>
        <v>2.9283757338551859</v>
      </c>
      <c r="O9" s="8">
        <f t="shared" si="1"/>
        <v>3.0293542074363988</v>
      </c>
      <c r="P9" s="8">
        <f t="shared" si="1"/>
        <v>3.0293542074363988</v>
      </c>
      <c r="Q9" s="8">
        <f t="shared" si="1"/>
        <v>3.0293542074363988</v>
      </c>
      <c r="R9" s="8">
        <f t="shared" si="1"/>
        <v>2.8273972602739721</v>
      </c>
      <c r="S9" s="8">
        <f t="shared" si="1"/>
        <v>2.5244618395303324</v>
      </c>
      <c r="T9" s="8">
        <f t="shared" si="1"/>
        <v>2.7264187866927596</v>
      </c>
      <c r="U9" s="9">
        <v>0</v>
      </c>
      <c r="AI9" s="7">
        <v>0</v>
      </c>
      <c r="AJ9" s="130">
        <v>0</v>
      </c>
      <c r="AK9" s="128">
        <f>AJ9/54.769</f>
        <v>0</v>
      </c>
    </row>
    <row r="10" spans="2:50" x14ac:dyDescent="0.3">
      <c r="B10" s="112">
        <v>0.16666666666666699</v>
      </c>
      <c r="C10" s="113">
        <v>8.6</v>
      </c>
      <c r="D10" s="114">
        <f t="shared" si="2"/>
        <v>2.3888888888888888</v>
      </c>
      <c r="E10" s="114"/>
      <c r="F10" s="114"/>
      <c r="G10" s="115"/>
      <c r="H10" s="3"/>
      <c r="I10" s="112">
        <v>0.16666666666666699</v>
      </c>
      <c r="J10" s="7">
        <f t="shared" si="3"/>
        <v>2.6254403131115458</v>
      </c>
      <c r="K10" s="8">
        <f t="shared" si="0"/>
        <v>2.7264187866927596</v>
      </c>
      <c r="L10" s="8">
        <f t="shared" si="0"/>
        <v>3.0293542074363988</v>
      </c>
      <c r="M10" s="8">
        <f t="shared" si="1"/>
        <v>3.0293542074363988</v>
      </c>
      <c r="N10" s="8">
        <f t="shared" si="1"/>
        <v>2.9283757338551859</v>
      </c>
      <c r="O10" s="8">
        <f t="shared" si="1"/>
        <v>3.0293542074363988</v>
      </c>
      <c r="P10" s="8">
        <f t="shared" si="1"/>
        <v>3.0293542074363988</v>
      </c>
      <c r="Q10" s="8">
        <f t="shared" si="1"/>
        <v>3.0293542074363988</v>
      </c>
      <c r="R10" s="8">
        <f t="shared" si="1"/>
        <v>2.8273972602739721</v>
      </c>
      <c r="S10" s="8">
        <f t="shared" si="1"/>
        <v>2.5244618395303324</v>
      </c>
      <c r="T10" s="8">
        <f t="shared" si="1"/>
        <v>2.7264187866927596</v>
      </c>
      <c r="U10" s="9">
        <v>0</v>
      </c>
      <c r="AI10" s="7">
        <v>0.5</v>
      </c>
      <c r="AJ10" s="130">
        <v>0</v>
      </c>
      <c r="AK10" s="128">
        <f>AJ10/54.769</f>
        <v>0</v>
      </c>
    </row>
    <row r="11" spans="2:50" x14ac:dyDescent="0.3">
      <c r="B11" s="112">
        <v>0.20833333333333301</v>
      </c>
      <c r="C11" s="113">
        <v>8.6</v>
      </c>
      <c r="D11" s="114">
        <f t="shared" si="2"/>
        <v>2.3888888888888888</v>
      </c>
      <c r="E11" s="114"/>
      <c r="F11" s="114"/>
      <c r="G11" s="115"/>
      <c r="H11" s="3"/>
      <c r="I11" s="112">
        <v>0.20833333333333301</v>
      </c>
      <c r="J11" s="7">
        <f t="shared" si="3"/>
        <v>2.6254403131115458</v>
      </c>
      <c r="K11" s="8">
        <f t="shared" si="0"/>
        <v>2.7264187866927596</v>
      </c>
      <c r="L11" s="8">
        <f t="shared" si="0"/>
        <v>3.0293542074363988</v>
      </c>
      <c r="M11" s="8">
        <f t="shared" si="1"/>
        <v>3.0293542074363988</v>
      </c>
      <c r="N11" s="8">
        <f t="shared" si="1"/>
        <v>2.9283757338551859</v>
      </c>
      <c r="O11" s="8">
        <f t="shared" si="1"/>
        <v>3.0293542074363988</v>
      </c>
      <c r="P11" s="8">
        <f t="shared" si="1"/>
        <v>3.0293542074363988</v>
      </c>
      <c r="Q11" s="8">
        <f t="shared" si="1"/>
        <v>3.0293542074363988</v>
      </c>
      <c r="R11" s="8">
        <f t="shared" si="1"/>
        <v>2.8273972602739721</v>
      </c>
      <c r="S11" s="8">
        <f t="shared" si="1"/>
        <v>2.5244618395303324</v>
      </c>
      <c r="T11" s="8">
        <f t="shared" si="1"/>
        <v>2.7264187866927596</v>
      </c>
      <c r="U11" s="9">
        <v>0</v>
      </c>
      <c r="AI11" s="7">
        <v>1.5</v>
      </c>
      <c r="AJ11" s="130">
        <v>0</v>
      </c>
      <c r="AK11" s="128">
        <f>AJ11/54.769</f>
        <v>0</v>
      </c>
    </row>
    <row r="12" spans="2:50" x14ac:dyDescent="0.3">
      <c r="B12" s="112">
        <v>0.25</v>
      </c>
      <c r="C12" s="113">
        <v>9.4</v>
      </c>
      <c r="D12" s="114">
        <f t="shared" si="2"/>
        <v>2.6111111111111112</v>
      </c>
      <c r="E12" s="114"/>
      <c r="F12" s="114"/>
      <c r="G12" s="115"/>
      <c r="H12" s="3"/>
      <c r="I12" s="112">
        <v>0.25</v>
      </c>
      <c r="J12" s="7">
        <f t="shared" si="3"/>
        <v>2.8696673189823874</v>
      </c>
      <c r="K12" s="8">
        <f t="shared" si="0"/>
        <v>2.9800391389432486</v>
      </c>
      <c r="L12" s="8">
        <f t="shared" si="0"/>
        <v>3.3111545988258317</v>
      </c>
      <c r="M12" s="8">
        <f t="shared" si="1"/>
        <v>3.3111545988258317</v>
      </c>
      <c r="N12" s="8">
        <f t="shared" si="1"/>
        <v>3.2007827788649705</v>
      </c>
      <c r="O12" s="8">
        <f t="shared" si="1"/>
        <v>3.3111545988258317</v>
      </c>
      <c r="P12" s="8">
        <f t="shared" si="1"/>
        <v>3.3111545988258317</v>
      </c>
      <c r="Q12" s="8">
        <f t="shared" si="1"/>
        <v>3.3111545988258317</v>
      </c>
      <c r="R12" s="8">
        <f t="shared" si="1"/>
        <v>3.0904109589041093</v>
      </c>
      <c r="S12" s="8">
        <f t="shared" si="1"/>
        <v>2.7592954990215262</v>
      </c>
      <c r="T12" s="8">
        <f t="shared" si="1"/>
        <v>2.9800391389432486</v>
      </c>
      <c r="U12" s="9">
        <v>0</v>
      </c>
      <c r="AI12" s="7">
        <v>2.5</v>
      </c>
      <c r="AJ12" s="130">
        <v>48.29</v>
      </c>
      <c r="AK12" s="128">
        <f>AJ12/54.769</f>
        <v>0.88170315324362325</v>
      </c>
    </row>
    <row r="13" spans="2:50" x14ac:dyDescent="0.3">
      <c r="B13" s="112">
        <v>0.29166666666666702</v>
      </c>
      <c r="C13" s="113">
        <v>8.3000000000000007</v>
      </c>
      <c r="D13" s="114">
        <f t="shared" si="2"/>
        <v>2.3055555555555558</v>
      </c>
      <c r="E13" s="114"/>
      <c r="F13" s="114"/>
      <c r="G13" s="115"/>
      <c r="H13" s="3"/>
      <c r="I13" s="112">
        <v>0.29166666666666702</v>
      </c>
      <c r="J13" s="7">
        <f t="shared" si="3"/>
        <v>2.5338551859099803</v>
      </c>
      <c r="K13" s="8">
        <f t="shared" si="0"/>
        <v>2.6313111545988264</v>
      </c>
      <c r="L13" s="8">
        <f t="shared" si="0"/>
        <v>2.923679060665362</v>
      </c>
      <c r="M13" s="8">
        <f t="shared" si="1"/>
        <v>2.923679060665362</v>
      </c>
      <c r="N13" s="8">
        <f t="shared" si="1"/>
        <v>2.8262230919765168</v>
      </c>
      <c r="O13" s="8">
        <f t="shared" si="1"/>
        <v>2.923679060665362</v>
      </c>
      <c r="P13" s="8">
        <f t="shared" si="1"/>
        <v>2.923679060665362</v>
      </c>
      <c r="Q13" s="8">
        <f t="shared" si="1"/>
        <v>2.923679060665362</v>
      </c>
      <c r="R13" s="8">
        <f t="shared" si="1"/>
        <v>2.7287671232876711</v>
      </c>
      <c r="S13" s="8">
        <f t="shared" si="1"/>
        <v>2.4363992172211351</v>
      </c>
      <c r="T13" s="8">
        <f t="shared" si="1"/>
        <v>2.6313111545988264</v>
      </c>
      <c r="U13" s="9">
        <v>0</v>
      </c>
      <c r="AI13" s="7">
        <f t="shared" ref="AI13:AI25" si="4">AI12+1</f>
        <v>3.5</v>
      </c>
      <c r="AJ13" s="130">
        <v>146.69</v>
      </c>
      <c r="AK13" s="128">
        <f t="shared" ref="AK13:AK25" si="5">AJ13/54.769</f>
        <v>2.6783399368255765</v>
      </c>
    </row>
    <row r="14" spans="2:50" x14ac:dyDescent="0.3">
      <c r="B14" s="112">
        <v>0.33333333333333398</v>
      </c>
      <c r="C14" s="113">
        <v>7.2</v>
      </c>
      <c r="D14" s="114">
        <f t="shared" si="2"/>
        <v>2</v>
      </c>
      <c r="E14" s="114"/>
      <c r="F14" s="114"/>
      <c r="G14" s="115"/>
      <c r="H14" s="3"/>
      <c r="I14" s="112">
        <v>0.33333333333333398</v>
      </c>
      <c r="J14" s="7">
        <f t="shared" si="3"/>
        <v>2.1980430528375732</v>
      </c>
      <c r="K14" s="8">
        <f t="shared" si="0"/>
        <v>2.2825831702544033</v>
      </c>
      <c r="L14" s="8">
        <f t="shared" si="0"/>
        <v>2.5362035225048922</v>
      </c>
      <c r="M14" s="8">
        <f t="shared" si="1"/>
        <v>2.5362035225048922</v>
      </c>
      <c r="N14" s="8">
        <f t="shared" si="1"/>
        <v>2.4516634050880626</v>
      </c>
      <c r="O14" s="8">
        <f t="shared" si="1"/>
        <v>2.5362035225048922</v>
      </c>
      <c r="P14" s="8">
        <f t="shared" si="1"/>
        <v>2.5362035225048922</v>
      </c>
      <c r="Q14" s="8">
        <f t="shared" si="1"/>
        <v>2.5362035225048922</v>
      </c>
      <c r="R14" s="8">
        <f t="shared" si="1"/>
        <v>2.3671232876712325</v>
      </c>
      <c r="S14" s="8">
        <f t="shared" si="1"/>
        <v>2.1135029354207435</v>
      </c>
      <c r="T14" s="8">
        <f t="shared" si="1"/>
        <v>2.2825831702544033</v>
      </c>
      <c r="U14" s="9">
        <v>0</v>
      </c>
      <c r="AI14" s="7">
        <f t="shared" si="4"/>
        <v>4.5</v>
      </c>
      <c r="AJ14" s="130">
        <v>345.96</v>
      </c>
      <c r="AK14" s="128">
        <f t="shared" si="5"/>
        <v>6.3167120086180137</v>
      </c>
    </row>
    <row r="15" spans="2:50" x14ac:dyDescent="0.3">
      <c r="B15" s="112">
        <v>0.375</v>
      </c>
      <c r="C15" s="113">
        <v>1.4</v>
      </c>
      <c r="D15" s="114">
        <f t="shared" si="2"/>
        <v>0.38888888888888884</v>
      </c>
      <c r="E15" s="114"/>
      <c r="F15" s="114"/>
      <c r="G15" s="115"/>
      <c r="H15" s="3"/>
      <c r="I15" s="112">
        <v>0.375</v>
      </c>
      <c r="J15" s="7">
        <f>$D15*($J$34/$D$31)</f>
        <v>0.42739726027397251</v>
      </c>
      <c r="K15" s="8">
        <f t="shared" si="0"/>
        <v>0.44383561643835612</v>
      </c>
      <c r="L15" s="8">
        <f t="shared" si="0"/>
        <v>0.49315068493150677</v>
      </c>
      <c r="M15" s="8">
        <f t="shared" si="1"/>
        <v>0.49315068493150677</v>
      </c>
      <c r="N15" s="8">
        <f t="shared" si="1"/>
        <v>0.47671232876712322</v>
      </c>
      <c r="O15" s="8">
        <f t="shared" si="1"/>
        <v>0.49315068493150677</v>
      </c>
      <c r="P15" s="8">
        <f t="shared" si="1"/>
        <v>0.49315068493150677</v>
      </c>
      <c r="Q15" s="8">
        <f t="shared" si="1"/>
        <v>0.49315068493150677</v>
      </c>
      <c r="R15" s="8">
        <f t="shared" si="1"/>
        <v>0.46027397260273961</v>
      </c>
      <c r="S15" s="8">
        <f t="shared" si="1"/>
        <v>0.41095890410958896</v>
      </c>
      <c r="T15" s="8">
        <f t="shared" si="1"/>
        <v>0.44383561643835612</v>
      </c>
      <c r="U15" s="9">
        <v>0</v>
      </c>
      <c r="AI15" s="7">
        <f t="shared" si="4"/>
        <v>5.5</v>
      </c>
      <c r="AJ15" s="130">
        <v>673.99</v>
      </c>
      <c r="AK15" s="128">
        <f t="shared" si="5"/>
        <v>12.306049042341471</v>
      </c>
    </row>
    <row r="16" spans="2:50" x14ac:dyDescent="0.3">
      <c r="B16" s="112">
        <v>0.41666666666666702</v>
      </c>
      <c r="C16" s="113">
        <v>10.1</v>
      </c>
      <c r="D16" s="114">
        <f t="shared" si="2"/>
        <v>2.8055555555555554</v>
      </c>
      <c r="E16" s="114"/>
      <c r="F16" s="114"/>
      <c r="G16" s="115"/>
      <c r="H16" s="3"/>
      <c r="I16" s="112">
        <v>0.41666666666666702</v>
      </c>
      <c r="J16" s="7">
        <f t="shared" ref="J16:J29" si="6">$D16*($J$34/$D$31)</f>
        <v>3.0833659491193735</v>
      </c>
      <c r="K16" s="8">
        <f t="shared" si="0"/>
        <v>3.2019569471624267</v>
      </c>
      <c r="L16" s="8">
        <f t="shared" si="0"/>
        <v>3.5577299412915848</v>
      </c>
      <c r="M16" s="8">
        <f t="shared" si="1"/>
        <v>3.5577299412915848</v>
      </c>
      <c r="N16" s="8">
        <f t="shared" si="1"/>
        <v>3.439138943248532</v>
      </c>
      <c r="O16" s="8">
        <f t="shared" si="1"/>
        <v>3.5577299412915848</v>
      </c>
      <c r="P16" s="8">
        <f t="shared" si="1"/>
        <v>3.5577299412915848</v>
      </c>
      <c r="Q16" s="8">
        <f t="shared" si="1"/>
        <v>3.5577299412915848</v>
      </c>
      <c r="R16" s="8">
        <f t="shared" si="1"/>
        <v>3.3205479452054787</v>
      </c>
      <c r="S16" s="8">
        <f t="shared" si="1"/>
        <v>2.9647749510763206</v>
      </c>
      <c r="T16" s="8">
        <f t="shared" si="1"/>
        <v>3.2019569471624267</v>
      </c>
      <c r="U16" s="9">
        <v>0</v>
      </c>
      <c r="AI16" s="7">
        <f t="shared" si="4"/>
        <v>6.5</v>
      </c>
      <c r="AJ16" s="130">
        <v>986.18</v>
      </c>
      <c r="AK16" s="128">
        <f t="shared" si="5"/>
        <v>18.006171374317589</v>
      </c>
    </row>
    <row r="17" spans="2:37" x14ac:dyDescent="0.3">
      <c r="B17" s="112">
        <v>0.45833333333333398</v>
      </c>
      <c r="C17" s="113">
        <v>11.9</v>
      </c>
      <c r="D17" s="114">
        <f t="shared" si="2"/>
        <v>3.3055555555555554</v>
      </c>
      <c r="E17" s="114"/>
      <c r="F17" s="114"/>
      <c r="G17" s="115"/>
      <c r="H17" s="3"/>
      <c r="I17" s="112">
        <v>0.45833333333333398</v>
      </c>
      <c r="J17" s="7">
        <f t="shared" si="6"/>
        <v>3.6328767123287666</v>
      </c>
      <c r="K17" s="8">
        <f t="shared" si="0"/>
        <v>3.7726027397260276</v>
      </c>
      <c r="L17" s="8">
        <f t="shared" si="0"/>
        <v>4.1917808219178081</v>
      </c>
      <c r="M17" s="8">
        <f t="shared" si="1"/>
        <v>4.1917808219178081</v>
      </c>
      <c r="N17" s="8">
        <f t="shared" si="1"/>
        <v>4.0520547945205481</v>
      </c>
      <c r="O17" s="8">
        <f t="shared" si="1"/>
        <v>4.1917808219178081</v>
      </c>
      <c r="P17" s="8">
        <f t="shared" si="1"/>
        <v>4.1917808219178081</v>
      </c>
      <c r="Q17" s="8">
        <f t="shared" si="1"/>
        <v>4.1917808219178081</v>
      </c>
      <c r="R17" s="8">
        <f t="shared" si="1"/>
        <v>3.9123287671232867</v>
      </c>
      <c r="S17" s="8">
        <f t="shared" si="1"/>
        <v>3.4931506849315066</v>
      </c>
      <c r="T17" s="8">
        <f t="shared" si="1"/>
        <v>3.7726027397260276</v>
      </c>
      <c r="U17" s="9">
        <v>0</v>
      </c>
      <c r="AI17" s="7">
        <f t="shared" si="4"/>
        <v>7.5</v>
      </c>
      <c r="AJ17" s="130">
        <v>1095.5899999999999</v>
      </c>
      <c r="AK17" s="128">
        <f t="shared" si="5"/>
        <v>20.00383428581862</v>
      </c>
    </row>
    <row r="18" spans="2:37" x14ac:dyDescent="0.3">
      <c r="B18" s="112">
        <v>0.5</v>
      </c>
      <c r="C18" s="113">
        <v>13</v>
      </c>
      <c r="D18" s="114">
        <f t="shared" si="2"/>
        <v>3.6111111111111112</v>
      </c>
      <c r="E18" s="114"/>
      <c r="F18" s="114"/>
      <c r="G18" s="115"/>
      <c r="H18" s="3"/>
      <c r="I18" s="112">
        <v>0.5</v>
      </c>
      <c r="J18" s="7">
        <f t="shared" si="6"/>
        <v>3.9686888454011737</v>
      </c>
      <c r="K18" s="8">
        <f t="shared" si="0"/>
        <v>4.1213307240704502</v>
      </c>
      <c r="L18" s="8">
        <f t="shared" si="0"/>
        <v>4.5792563600782774</v>
      </c>
      <c r="M18" s="8">
        <f t="shared" si="1"/>
        <v>4.5792563600782774</v>
      </c>
      <c r="N18" s="8">
        <f t="shared" si="1"/>
        <v>4.4266144814090023</v>
      </c>
      <c r="O18" s="8">
        <f t="shared" si="1"/>
        <v>4.5792563600782774</v>
      </c>
      <c r="P18" s="8">
        <f t="shared" si="1"/>
        <v>4.5792563600782774</v>
      </c>
      <c r="Q18" s="8">
        <f t="shared" si="1"/>
        <v>4.5792563600782774</v>
      </c>
      <c r="R18" s="8">
        <f t="shared" si="1"/>
        <v>4.2739726027397253</v>
      </c>
      <c r="S18" s="8">
        <f t="shared" si="1"/>
        <v>3.8160469667318981</v>
      </c>
      <c r="T18" s="8">
        <f t="shared" si="1"/>
        <v>4.1213307240704502</v>
      </c>
      <c r="U18" s="9">
        <v>0</v>
      </c>
      <c r="AI18" s="7">
        <f t="shared" si="4"/>
        <v>8.5</v>
      </c>
      <c r="AJ18" s="130">
        <v>1101.27</v>
      </c>
      <c r="AK18" s="128">
        <f t="shared" si="5"/>
        <v>20.107542587960342</v>
      </c>
    </row>
    <row r="19" spans="2:37" x14ac:dyDescent="0.3">
      <c r="B19" s="112">
        <v>0.54166666666666696</v>
      </c>
      <c r="C19" s="113">
        <v>12.2</v>
      </c>
      <c r="D19" s="114">
        <f t="shared" si="2"/>
        <v>3.3888888888888884</v>
      </c>
      <c r="E19" s="114"/>
      <c r="F19" s="114"/>
      <c r="G19" s="115"/>
      <c r="H19" s="3"/>
      <c r="I19" s="112">
        <v>0.54166666666666696</v>
      </c>
      <c r="J19" s="7">
        <f t="shared" si="6"/>
        <v>3.7244618395303317</v>
      </c>
      <c r="K19" s="8">
        <f t="shared" si="0"/>
        <v>3.8677103718199604</v>
      </c>
      <c r="L19" s="8">
        <f t="shared" si="0"/>
        <v>4.2974559686888449</v>
      </c>
      <c r="M19" s="8">
        <f t="shared" si="1"/>
        <v>4.2974559686888449</v>
      </c>
      <c r="N19" s="8">
        <f t="shared" si="1"/>
        <v>4.1542074363992167</v>
      </c>
      <c r="O19" s="8">
        <f t="shared" si="1"/>
        <v>4.2974559686888449</v>
      </c>
      <c r="P19" s="8">
        <f t="shared" si="1"/>
        <v>4.2974559686888449</v>
      </c>
      <c r="Q19" s="8">
        <f t="shared" si="1"/>
        <v>4.2974559686888449</v>
      </c>
      <c r="R19" s="8">
        <f t="shared" si="1"/>
        <v>4.0109589041095877</v>
      </c>
      <c r="S19" s="8">
        <f t="shared" si="1"/>
        <v>3.581213307240704</v>
      </c>
      <c r="T19" s="8">
        <f t="shared" si="1"/>
        <v>3.8677103718199604</v>
      </c>
      <c r="U19" s="9">
        <v>0</v>
      </c>
      <c r="AI19" s="7">
        <f t="shared" si="4"/>
        <v>9.5</v>
      </c>
      <c r="AJ19" s="130">
        <v>1101.27</v>
      </c>
      <c r="AK19" s="128">
        <f t="shared" si="5"/>
        <v>20.107542587960342</v>
      </c>
    </row>
    <row r="20" spans="2:37" x14ac:dyDescent="0.3">
      <c r="B20" s="112">
        <v>0.58333333333333404</v>
      </c>
      <c r="C20" s="113">
        <v>12.6</v>
      </c>
      <c r="D20" s="114">
        <f t="shared" si="2"/>
        <v>3.5</v>
      </c>
      <c r="E20" s="114"/>
      <c r="F20" s="114"/>
      <c r="G20" s="115"/>
      <c r="H20" s="3"/>
      <c r="I20" s="112">
        <v>0.58333333333333404</v>
      </c>
      <c r="J20" s="7">
        <f t="shared" si="6"/>
        <v>3.8465753424657532</v>
      </c>
      <c r="K20" s="8">
        <f t="shared" si="0"/>
        <v>3.9945205479452057</v>
      </c>
      <c r="L20" s="8">
        <f t="shared" si="0"/>
        <v>4.4383561643835616</v>
      </c>
      <c r="M20" s="8">
        <f t="shared" si="1"/>
        <v>4.4383561643835616</v>
      </c>
      <c r="N20" s="8">
        <f t="shared" si="1"/>
        <v>4.2904109589041095</v>
      </c>
      <c r="O20" s="8">
        <f t="shared" si="1"/>
        <v>4.4383561643835616</v>
      </c>
      <c r="P20" s="8">
        <f t="shared" si="1"/>
        <v>4.4383561643835616</v>
      </c>
      <c r="Q20" s="8">
        <f t="shared" si="1"/>
        <v>4.4383561643835616</v>
      </c>
      <c r="R20" s="8">
        <f t="shared" si="1"/>
        <v>4.1424657534246565</v>
      </c>
      <c r="S20" s="8">
        <f t="shared" si="1"/>
        <v>3.6986301369863011</v>
      </c>
      <c r="T20" s="8">
        <f t="shared" si="1"/>
        <v>3.9945205479452057</v>
      </c>
      <c r="U20" s="9">
        <v>0</v>
      </c>
      <c r="AI20" s="7">
        <f t="shared" si="4"/>
        <v>10.5</v>
      </c>
      <c r="AJ20" s="130">
        <v>1101.27</v>
      </c>
      <c r="AK20" s="128">
        <f t="shared" si="5"/>
        <v>20.107542587960342</v>
      </c>
    </row>
    <row r="21" spans="2:37" x14ac:dyDescent="0.3">
      <c r="B21" s="112">
        <v>0.625</v>
      </c>
      <c r="C21" s="113">
        <v>13.3</v>
      </c>
      <c r="D21" s="114">
        <f t="shared" si="2"/>
        <v>3.6944444444444446</v>
      </c>
      <c r="E21" s="114"/>
      <c r="F21" s="114"/>
      <c r="G21" s="115"/>
      <c r="H21" s="3"/>
      <c r="I21" s="112">
        <v>0.625</v>
      </c>
      <c r="J21" s="7">
        <f t="shared" si="6"/>
        <v>4.0602739726027393</v>
      </c>
      <c r="K21" s="8">
        <f t="shared" si="0"/>
        <v>4.2164383561643843</v>
      </c>
      <c r="L21" s="8">
        <f t="shared" si="0"/>
        <v>4.6849315068493151</v>
      </c>
      <c r="M21" s="8">
        <f t="shared" si="1"/>
        <v>4.6849315068493151</v>
      </c>
      <c r="N21" s="8">
        <f t="shared" si="1"/>
        <v>4.5287671232876709</v>
      </c>
      <c r="O21" s="8">
        <f t="shared" si="1"/>
        <v>4.6849315068493151</v>
      </c>
      <c r="P21" s="8">
        <f t="shared" si="1"/>
        <v>4.6849315068493151</v>
      </c>
      <c r="Q21" s="8">
        <f t="shared" si="1"/>
        <v>4.6849315068493151</v>
      </c>
      <c r="R21" s="8">
        <f t="shared" si="1"/>
        <v>4.3726027397260268</v>
      </c>
      <c r="S21" s="8">
        <f t="shared" si="1"/>
        <v>3.904109589041096</v>
      </c>
      <c r="T21" s="8">
        <f t="shared" si="1"/>
        <v>4.2164383561643843</v>
      </c>
      <c r="U21" s="9">
        <v>0</v>
      </c>
      <c r="AI21" s="7">
        <f t="shared" si="4"/>
        <v>11.5</v>
      </c>
      <c r="AJ21" s="130">
        <v>1101.27</v>
      </c>
      <c r="AK21" s="128">
        <f t="shared" si="5"/>
        <v>20.107542587960342</v>
      </c>
    </row>
    <row r="22" spans="2:37" x14ac:dyDescent="0.3">
      <c r="B22" s="112">
        <v>0.66666666666666696</v>
      </c>
      <c r="C22" s="113">
        <v>13.7</v>
      </c>
      <c r="D22" s="114">
        <f t="shared" si="2"/>
        <v>3.8055555555555554</v>
      </c>
      <c r="E22" s="114"/>
      <c r="F22" s="114"/>
      <c r="G22" s="115"/>
      <c r="H22" s="3"/>
      <c r="I22" s="112">
        <v>0.66666666666666696</v>
      </c>
      <c r="J22" s="7">
        <f t="shared" si="6"/>
        <v>4.1823874755381603</v>
      </c>
      <c r="K22" s="8">
        <f t="shared" si="0"/>
        <v>4.3432485322896284</v>
      </c>
      <c r="L22" s="8">
        <f t="shared" si="0"/>
        <v>4.8258317025440309</v>
      </c>
      <c r="M22" s="8">
        <f t="shared" ref="M22:T29" si="7">$D22*(M$34/$D$31)</f>
        <v>4.8258317025440309</v>
      </c>
      <c r="N22" s="8">
        <f t="shared" si="7"/>
        <v>4.6649706457925637</v>
      </c>
      <c r="O22" s="8">
        <f t="shared" si="7"/>
        <v>4.8258317025440309</v>
      </c>
      <c r="P22" s="8">
        <f t="shared" si="7"/>
        <v>4.8258317025440309</v>
      </c>
      <c r="Q22" s="8">
        <f t="shared" si="7"/>
        <v>4.8258317025440309</v>
      </c>
      <c r="R22" s="8">
        <f t="shared" si="7"/>
        <v>4.5041095890410947</v>
      </c>
      <c r="S22" s="8">
        <f t="shared" si="7"/>
        <v>4.0215264187866921</v>
      </c>
      <c r="T22" s="8">
        <f t="shared" si="7"/>
        <v>4.3432485322896284</v>
      </c>
      <c r="U22" s="9">
        <v>0</v>
      </c>
      <c r="AI22" s="7">
        <f t="shared" si="4"/>
        <v>12.5</v>
      </c>
      <c r="AJ22" s="130">
        <v>1101.27</v>
      </c>
      <c r="AK22" s="128">
        <f t="shared" si="5"/>
        <v>20.107542587960342</v>
      </c>
    </row>
    <row r="23" spans="2:37" x14ac:dyDescent="0.3">
      <c r="B23" s="112">
        <v>0.70833333333333404</v>
      </c>
      <c r="C23" s="113">
        <v>10.8</v>
      </c>
      <c r="D23" s="114">
        <f t="shared" si="2"/>
        <v>3</v>
      </c>
      <c r="E23" s="114"/>
      <c r="F23" s="114"/>
      <c r="G23" s="115"/>
      <c r="H23" s="3"/>
      <c r="I23" s="112">
        <v>0.70833333333333404</v>
      </c>
      <c r="J23" s="7">
        <f t="shared" si="6"/>
        <v>3.29706457925636</v>
      </c>
      <c r="K23" s="8">
        <f t="shared" si="0"/>
        <v>3.4238747553816049</v>
      </c>
      <c r="L23" s="8">
        <f t="shared" si="0"/>
        <v>3.8043052837573383</v>
      </c>
      <c r="M23" s="8">
        <f t="shared" si="7"/>
        <v>3.8043052837573383</v>
      </c>
      <c r="N23" s="8">
        <f t="shared" si="7"/>
        <v>3.6774951076320939</v>
      </c>
      <c r="O23" s="8">
        <f t="shared" si="7"/>
        <v>3.8043052837573383</v>
      </c>
      <c r="P23" s="8">
        <f t="shared" si="7"/>
        <v>3.8043052837573383</v>
      </c>
      <c r="Q23" s="8">
        <f t="shared" si="7"/>
        <v>3.8043052837573383</v>
      </c>
      <c r="R23" s="8">
        <f t="shared" si="7"/>
        <v>3.5506849315068489</v>
      </c>
      <c r="S23" s="8">
        <f t="shared" si="7"/>
        <v>3.1702544031311151</v>
      </c>
      <c r="T23" s="8">
        <f t="shared" si="7"/>
        <v>3.4238747553816049</v>
      </c>
      <c r="U23" s="9">
        <v>0</v>
      </c>
      <c r="AI23" s="7">
        <f t="shared" si="4"/>
        <v>13.5</v>
      </c>
      <c r="AJ23" s="130">
        <v>1101.27</v>
      </c>
      <c r="AK23" s="128">
        <f t="shared" si="5"/>
        <v>20.107542587960342</v>
      </c>
    </row>
    <row r="24" spans="2:37" x14ac:dyDescent="0.3">
      <c r="B24" s="112">
        <v>0.750000000000001</v>
      </c>
      <c r="C24" s="113">
        <v>7.9</v>
      </c>
      <c r="D24" s="114">
        <f t="shared" si="2"/>
        <v>2.1944444444444446</v>
      </c>
      <c r="E24" s="114"/>
      <c r="F24" s="114"/>
      <c r="G24" s="115"/>
      <c r="H24" s="3"/>
      <c r="I24" s="112">
        <v>0.750000000000001</v>
      </c>
      <c r="J24" s="7">
        <f t="shared" si="6"/>
        <v>2.4117416829745597</v>
      </c>
      <c r="K24" s="8">
        <f t="shared" si="0"/>
        <v>2.5045009784735814</v>
      </c>
      <c r="L24" s="8">
        <f t="shared" si="0"/>
        <v>2.7827788649706457</v>
      </c>
      <c r="M24" s="8">
        <f t="shared" si="7"/>
        <v>2.7827788649706457</v>
      </c>
      <c r="N24" s="8">
        <f t="shared" si="7"/>
        <v>2.6900195694716245</v>
      </c>
      <c r="O24" s="8">
        <f t="shared" si="7"/>
        <v>2.7827788649706457</v>
      </c>
      <c r="P24" s="8">
        <f t="shared" si="7"/>
        <v>2.7827788649706457</v>
      </c>
      <c r="Q24" s="8">
        <f t="shared" si="7"/>
        <v>2.7827788649706457</v>
      </c>
      <c r="R24" s="8">
        <f t="shared" si="7"/>
        <v>2.5972602739726027</v>
      </c>
      <c r="S24" s="8">
        <f t="shared" si="7"/>
        <v>2.3189823874755384</v>
      </c>
      <c r="T24" s="8">
        <f t="shared" si="7"/>
        <v>2.5045009784735814</v>
      </c>
      <c r="U24" s="9">
        <v>0</v>
      </c>
      <c r="AI24" s="7">
        <f t="shared" si="4"/>
        <v>14.5</v>
      </c>
      <c r="AJ24" s="130">
        <v>1101.27</v>
      </c>
      <c r="AK24" s="128">
        <f t="shared" si="5"/>
        <v>20.107542587960342</v>
      </c>
    </row>
    <row r="25" spans="2:37" ht="15" thickBot="1" x14ac:dyDescent="0.35">
      <c r="B25" s="112">
        <v>0.79166666666666696</v>
      </c>
      <c r="C25" s="113">
        <v>7.6</v>
      </c>
      <c r="D25" s="114">
        <f t="shared" si="2"/>
        <v>2.1111111111111112</v>
      </c>
      <c r="E25" s="114"/>
      <c r="F25" s="114"/>
      <c r="G25" s="115"/>
      <c r="H25" s="3"/>
      <c r="I25" s="112">
        <v>0.79166666666666696</v>
      </c>
      <c r="J25" s="7">
        <f t="shared" si="6"/>
        <v>2.3201565557729942</v>
      </c>
      <c r="K25" s="8">
        <f t="shared" si="0"/>
        <v>2.4093933463796477</v>
      </c>
      <c r="L25" s="8">
        <f t="shared" si="0"/>
        <v>2.6771037181996085</v>
      </c>
      <c r="M25" s="8">
        <f t="shared" si="7"/>
        <v>2.6771037181996085</v>
      </c>
      <c r="N25" s="8">
        <f t="shared" si="7"/>
        <v>2.5878669275929549</v>
      </c>
      <c r="O25" s="8">
        <f t="shared" si="7"/>
        <v>2.6771037181996085</v>
      </c>
      <c r="P25" s="8">
        <f t="shared" si="7"/>
        <v>2.6771037181996085</v>
      </c>
      <c r="Q25" s="8">
        <f t="shared" si="7"/>
        <v>2.6771037181996085</v>
      </c>
      <c r="R25" s="8">
        <f t="shared" si="7"/>
        <v>2.4986301369863009</v>
      </c>
      <c r="S25" s="8">
        <f t="shared" si="7"/>
        <v>2.2309197651663406</v>
      </c>
      <c r="T25" s="8">
        <f t="shared" si="7"/>
        <v>2.4093933463796477</v>
      </c>
      <c r="U25" s="9">
        <v>0</v>
      </c>
      <c r="AI25" s="10">
        <f t="shared" si="4"/>
        <v>15.5</v>
      </c>
      <c r="AJ25" s="131">
        <v>1101.27</v>
      </c>
      <c r="AK25" s="129">
        <f t="shared" si="5"/>
        <v>20.107542587960342</v>
      </c>
    </row>
    <row r="26" spans="2:37" x14ac:dyDescent="0.3">
      <c r="B26" s="112">
        <v>0.83333333333333404</v>
      </c>
      <c r="C26" s="113">
        <v>5</v>
      </c>
      <c r="D26" s="114">
        <f t="shared" si="2"/>
        <v>1.3888888888888888</v>
      </c>
      <c r="E26" s="114"/>
      <c r="F26" s="114"/>
      <c r="G26" s="115"/>
      <c r="H26" s="3"/>
      <c r="I26" s="112">
        <v>0.83333333333333404</v>
      </c>
      <c r="J26" s="7">
        <f t="shared" si="6"/>
        <v>1.526418786692759</v>
      </c>
      <c r="K26" s="8">
        <f t="shared" si="0"/>
        <v>1.5851272015655578</v>
      </c>
      <c r="L26" s="8">
        <f t="shared" si="0"/>
        <v>1.7612524461839529</v>
      </c>
      <c r="M26" s="8">
        <f t="shared" si="7"/>
        <v>1.7612524461839529</v>
      </c>
      <c r="N26" s="8">
        <f t="shared" si="7"/>
        <v>1.7025440313111546</v>
      </c>
      <c r="O26" s="8">
        <f t="shared" si="7"/>
        <v>1.7612524461839529</v>
      </c>
      <c r="P26" s="8">
        <f t="shared" si="7"/>
        <v>1.7612524461839529</v>
      </c>
      <c r="Q26" s="8">
        <f t="shared" si="7"/>
        <v>1.7612524461839529</v>
      </c>
      <c r="R26" s="8">
        <f t="shared" si="7"/>
        <v>1.6438356164383559</v>
      </c>
      <c r="S26" s="8">
        <f t="shared" si="7"/>
        <v>1.4677103718199607</v>
      </c>
      <c r="T26" s="8">
        <f t="shared" si="7"/>
        <v>1.5851272015655578</v>
      </c>
      <c r="U26" s="9">
        <v>0</v>
      </c>
    </row>
    <row r="27" spans="2:37" x14ac:dyDescent="0.3">
      <c r="B27" s="112">
        <v>0.875000000000001</v>
      </c>
      <c r="C27" s="113">
        <v>7.6</v>
      </c>
      <c r="D27" s="114">
        <f t="shared" si="2"/>
        <v>2.1111111111111112</v>
      </c>
      <c r="E27" s="114"/>
      <c r="F27" s="114"/>
      <c r="G27" s="115"/>
      <c r="H27" s="3"/>
      <c r="I27" s="112">
        <v>0.875000000000001</v>
      </c>
      <c r="J27" s="7">
        <f t="shared" si="6"/>
        <v>2.3201565557729942</v>
      </c>
      <c r="K27" s="8">
        <f t="shared" si="0"/>
        <v>2.4093933463796477</v>
      </c>
      <c r="L27" s="8">
        <f t="shared" si="0"/>
        <v>2.6771037181996085</v>
      </c>
      <c r="M27" s="8">
        <f t="shared" si="7"/>
        <v>2.6771037181996085</v>
      </c>
      <c r="N27" s="8">
        <f t="shared" si="7"/>
        <v>2.5878669275929549</v>
      </c>
      <c r="O27" s="8">
        <f t="shared" si="7"/>
        <v>2.6771037181996085</v>
      </c>
      <c r="P27" s="8">
        <f t="shared" si="7"/>
        <v>2.6771037181996085</v>
      </c>
      <c r="Q27" s="8">
        <f t="shared" si="7"/>
        <v>2.6771037181996085</v>
      </c>
      <c r="R27" s="8">
        <f t="shared" si="7"/>
        <v>2.4986301369863009</v>
      </c>
      <c r="S27" s="8">
        <f t="shared" si="7"/>
        <v>2.2309197651663406</v>
      </c>
      <c r="T27" s="8">
        <f t="shared" si="7"/>
        <v>2.4093933463796477</v>
      </c>
      <c r="U27" s="9">
        <v>0</v>
      </c>
    </row>
    <row r="28" spans="2:37" x14ac:dyDescent="0.3">
      <c r="B28" s="112">
        <v>0.91666666666666696</v>
      </c>
      <c r="C28" s="113">
        <v>3.6</v>
      </c>
      <c r="D28" s="114">
        <f t="shared" si="2"/>
        <v>1</v>
      </c>
      <c r="E28" s="114"/>
      <c r="F28" s="114"/>
      <c r="G28" s="115"/>
      <c r="H28" s="3"/>
      <c r="I28" s="112">
        <v>0.91666666666666696</v>
      </c>
      <c r="J28" s="7">
        <f t="shared" si="6"/>
        <v>1.0990215264187866</v>
      </c>
      <c r="K28" s="8">
        <f t="shared" si="0"/>
        <v>1.1412915851272016</v>
      </c>
      <c r="L28" s="8">
        <f t="shared" si="0"/>
        <v>1.2681017612524461</v>
      </c>
      <c r="M28" s="8">
        <f t="shared" si="7"/>
        <v>1.2681017612524461</v>
      </c>
      <c r="N28" s="8">
        <f t="shared" si="7"/>
        <v>1.2258317025440313</v>
      </c>
      <c r="O28" s="8">
        <f t="shared" si="7"/>
        <v>1.2681017612524461</v>
      </c>
      <c r="P28" s="8">
        <f t="shared" si="7"/>
        <v>1.2681017612524461</v>
      </c>
      <c r="Q28" s="8">
        <f t="shared" si="7"/>
        <v>1.2681017612524461</v>
      </c>
      <c r="R28" s="8">
        <f t="shared" si="7"/>
        <v>1.1835616438356162</v>
      </c>
      <c r="S28" s="8">
        <f t="shared" si="7"/>
        <v>1.0567514677103718</v>
      </c>
      <c r="T28" s="8">
        <f t="shared" si="7"/>
        <v>1.1412915851272016</v>
      </c>
      <c r="U28" s="9">
        <v>0</v>
      </c>
    </row>
    <row r="29" spans="2:37" x14ac:dyDescent="0.3">
      <c r="B29" s="112">
        <v>0.95833333333333404</v>
      </c>
      <c r="C29" s="113">
        <v>2.5</v>
      </c>
      <c r="D29" s="114">
        <f t="shared" si="2"/>
        <v>0.69444444444444442</v>
      </c>
      <c r="E29" s="114"/>
      <c r="F29" s="114"/>
      <c r="G29" s="115"/>
      <c r="H29" s="3"/>
      <c r="I29" s="112">
        <v>0.95833333333333404</v>
      </c>
      <c r="J29" s="7">
        <f t="shared" si="6"/>
        <v>0.76320939334637949</v>
      </c>
      <c r="K29" s="8">
        <f t="shared" si="0"/>
        <v>0.79256360078277888</v>
      </c>
      <c r="L29" s="8">
        <f t="shared" si="0"/>
        <v>0.88062622309197647</v>
      </c>
      <c r="M29" s="8">
        <f t="shared" si="7"/>
        <v>0.88062622309197647</v>
      </c>
      <c r="N29" s="8">
        <f t="shared" si="7"/>
        <v>0.85127201565557731</v>
      </c>
      <c r="O29" s="8">
        <f t="shared" si="7"/>
        <v>0.88062622309197647</v>
      </c>
      <c r="P29" s="8">
        <f t="shared" si="7"/>
        <v>0.88062622309197647</v>
      </c>
      <c r="Q29" s="8">
        <f t="shared" si="7"/>
        <v>0.88062622309197647</v>
      </c>
      <c r="R29" s="8">
        <f t="shared" si="7"/>
        <v>0.82191780821917793</v>
      </c>
      <c r="S29" s="8">
        <f t="shared" si="7"/>
        <v>0.73385518590998033</v>
      </c>
      <c r="T29" s="8">
        <f t="shared" si="7"/>
        <v>0.79256360078277888</v>
      </c>
      <c r="U29" s="9">
        <v>0</v>
      </c>
    </row>
    <row r="30" spans="2:37" x14ac:dyDescent="0.3">
      <c r="B30" s="7"/>
      <c r="C30" s="8"/>
      <c r="D30" s="8"/>
      <c r="E30" s="8"/>
      <c r="F30" s="8"/>
      <c r="G30" s="9"/>
      <c r="I30" s="7"/>
      <c r="J30" s="7"/>
      <c r="K30" s="8"/>
      <c r="L30" s="8"/>
      <c r="M30" s="8"/>
      <c r="N30" s="8"/>
      <c r="O30" s="8"/>
      <c r="P30" s="8"/>
      <c r="Q30" s="8"/>
      <c r="R30" s="8"/>
      <c r="S30" s="8"/>
      <c r="T30" s="8"/>
      <c r="U30" s="9"/>
    </row>
    <row r="31" spans="2:37" ht="15" thickBot="1" x14ac:dyDescent="0.35">
      <c r="B31" s="10"/>
      <c r="C31" s="11"/>
      <c r="D31" s="116">
        <f>AVERAGE(D6:D29)</f>
        <v>2.3657407407407409</v>
      </c>
      <c r="E31" s="116"/>
      <c r="F31" s="116"/>
      <c r="G31" s="117"/>
      <c r="H31" s="3"/>
      <c r="I31" s="7"/>
      <c r="J31" s="7"/>
      <c r="K31" s="8"/>
      <c r="L31" s="8"/>
      <c r="M31" s="8"/>
      <c r="N31" s="8"/>
      <c r="O31" s="8"/>
      <c r="P31" s="8"/>
      <c r="Q31" s="8"/>
      <c r="R31" s="8"/>
      <c r="S31" s="8"/>
      <c r="T31" s="8"/>
      <c r="U31" s="9"/>
    </row>
    <row r="32" spans="2:37" x14ac:dyDescent="0.3">
      <c r="I32" s="7"/>
      <c r="J32" s="7"/>
      <c r="K32" s="8"/>
      <c r="L32" s="8"/>
      <c r="M32" s="8"/>
      <c r="N32" s="8"/>
      <c r="O32" s="8"/>
      <c r="P32" s="8"/>
      <c r="Q32" s="8"/>
      <c r="R32" s="8"/>
      <c r="S32" s="8"/>
      <c r="T32" s="8"/>
      <c r="U32" s="9"/>
      <c r="V32" s="4"/>
      <c r="W32" s="126" t="s">
        <v>17</v>
      </c>
    </row>
    <row r="33" spans="9:36" x14ac:dyDescent="0.3">
      <c r="I33" s="7"/>
      <c r="J33" s="7"/>
      <c r="K33" s="8"/>
      <c r="L33" s="8"/>
      <c r="M33" s="8"/>
      <c r="N33" s="8"/>
      <c r="O33" s="8"/>
      <c r="P33" s="8"/>
      <c r="Q33" s="8"/>
      <c r="R33" s="8"/>
      <c r="S33" s="8"/>
      <c r="T33" s="8"/>
      <c r="U33" s="9"/>
      <c r="V33" s="7"/>
      <c r="W33" s="127"/>
    </row>
    <row r="34" spans="9:36" ht="15" thickBot="1" x14ac:dyDescent="0.35">
      <c r="I34" s="10"/>
      <c r="J34" s="17">
        <v>2.6</v>
      </c>
      <c r="K34" s="18">
        <v>2.7</v>
      </c>
      <c r="L34" s="18">
        <v>3</v>
      </c>
      <c r="M34" s="18">
        <v>3</v>
      </c>
      <c r="N34" s="18">
        <v>2.9</v>
      </c>
      <c r="O34" s="18">
        <v>3</v>
      </c>
      <c r="P34" s="18">
        <v>3</v>
      </c>
      <c r="Q34" s="18">
        <v>3</v>
      </c>
      <c r="R34" s="18">
        <v>2.8</v>
      </c>
      <c r="S34" s="18">
        <v>2.5</v>
      </c>
      <c r="T34" s="18">
        <v>2.7</v>
      </c>
      <c r="U34" s="19">
        <v>0</v>
      </c>
      <c r="V34" s="10"/>
      <c r="W34" s="121">
        <f>AVERAGE(J34:T34)</f>
        <v>2.8363636363636364</v>
      </c>
    </row>
    <row r="39" spans="9:36" ht="15" thickBot="1" x14ac:dyDescent="0.35"/>
    <row r="40" spans="9:36" ht="15" thickBot="1" x14ac:dyDescent="0.35">
      <c r="J40" s="118" t="s">
        <v>22</v>
      </c>
      <c r="K40" s="125"/>
      <c r="L40" s="119"/>
    </row>
    <row r="42" spans="9:36" ht="15" thickBot="1" x14ac:dyDescent="0.35"/>
    <row r="43" spans="9:36" x14ac:dyDescent="0.3">
      <c r="I43" s="4" t="s">
        <v>48</v>
      </c>
      <c r="J43" s="4" t="s">
        <v>0</v>
      </c>
      <c r="K43" s="5" t="s">
        <v>1</v>
      </c>
      <c r="L43" s="5" t="s">
        <v>2</v>
      </c>
      <c r="M43" s="5" t="s">
        <v>3</v>
      </c>
      <c r="N43" s="5" t="s">
        <v>2</v>
      </c>
      <c r="O43" s="5" t="s">
        <v>0</v>
      </c>
      <c r="P43" s="5" t="s">
        <v>4</v>
      </c>
      <c r="Q43" s="5" t="s">
        <v>3</v>
      </c>
      <c r="R43" s="5" t="s">
        <v>5</v>
      </c>
      <c r="S43" s="5" t="s">
        <v>6</v>
      </c>
      <c r="T43" s="5" t="s">
        <v>7</v>
      </c>
      <c r="U43" s="6" t="s">
        <v>8</v>
      </c>
    </row>
    <row r="44" spans="9:36" ht="15" thickBot="1" x14ac:dyDescent="0.35">
      <c r="I44" s="7"/>
      <c r="J44" s="7"/>
      <c r="K44" s="8"/>
      <c r="L44" s="8"/>
      <c r="M44" s="8"/>
      <c r="N44" s="8"/>
      <c r="O44" s="8"/>
      <c r="P44" s="8"/>
      <c r="Q44" s="8"/>
      <c r="R44" s="8"/>
      <c r="S44" s="8"/>
      <c r="T44" s="8"/>
      <c r="U44" s="9"/>
    </row>
    <row r="45" spans="9:36" ht="15" thickBot="1" x14ac:dyDescent="0.35">
      <c r="I45" s="112">
        <v>0</v>
      </c>
      <c r="J45" s="7">
        <f>IF(J6&gt;1.5,0.0165*J6^5-0.4354*J6^4+4.1296*J6^3-16.868*J6^2+31.29*J6-20.873,0)</f>
        <v>0</v>
      </c>
      <c r="K45" s="8">
        <f t="shared" ref="K45:U45" si="8">IF(K6&gt;1.5,0.0165*K6^5-0.4354*K6^4+4.1296*K6^3-16.868*K6^2+31.29*K6-20.873,0)</f>
        <v>0</v>
      </c>
      <c r="L45" s="8">
        <f t="shared" si="8"/>
        <v>0</v>
      </c>
      <c r="M45" s="8">
        <f t="shared" si="8"/>
        <v>0</v>
      </c>
      <c r="N45" s="8">
        <f t="shared" si="8"/>
        <v>0</v>
      </c>
      <c r="O45" s="8">
        <f t="shared" si="8"/>
        <v>0</v>
      </c>
      <c r="P45" s="8">
        <f t="shared" si="8"/>
        <v>0</v>
      </c>
      <c r="Q45" s="8">
        <f t="shared" si="8"/>
        <v>0</v>
      </c>
      <c r="R45" s="8">
        <f t="shared" si="8"/>
        <v>0</v>
      </c>
      <c r="S45" s="8">
        <f t="shared" si="8"/>
        <v>0</v>
      </c>
      <c r="T45" s="8">
        <f t="shared" si="8"/>
        <v>0</v>
      </c>
      <c r="U45" s="9">
        <f t="shared" si="8"/>
        <v>0</v>
      </c>
      <c r="Y45" s="118" t="s">
        <v>20</v>
      </c>
      <c r="Z45" s="119" t="s">
        <v>21</v>
      </c>
    </row>
    <row r="46" spans="9:36" ht="15" thickBot="1" x14ac:dyDescent="0.35">
      <c r="I46" s="112">
        <v>4.1666666666666699E-2</v>
      </c>
      <c r="J46" s="7">
        <f t="shared" ref="J46:U68" si="9">IF(J7&gt;1.5,0.0165*J7^5-0.4354*J7^4+4.1296*J7^3-16.868*J7^2+31.29*J7-20.873,0)</f>
        <v>1.1852280562608577</v>
      </c>
      <c r="K46" s="8">
        <f t="shared" si="9"/>
        <v>1.2696603078228215</v>
      </c>
      <c r="L46" s="8">
        <f t="shared" si="9"/>
        <v>1.6752642803685838</v>
      </c>
      <c r="M46" s="8">
        <f t="shared" si="9"/>
        <v>1.6752642803685838</v>
      </c>
      <c r="N46" s="8">
        <f t="shared" si="9"/>
        <v>1.5116912038992787</v>
      </c>
      <c r="O46" s="8">
        <f t="shared" si="9"/>
        <v>1.6752642803685838</v>
      </c>
      <c r="P46" s="8">
        <f t="shared" si="9"/>
        <v>1.6752642803685838</v>
      </c>
      <c r="Q46" s="8">
        <f t="shared" si="9"/>
        <v>1.6752642803685838</v>
      </c>
      <c r="R46" s="8">
        <f t="shared" si="9"/>
        <v>1.3773901972300173</v>
      </c>
      <c r="S46" s="8">
        <f t="shared" si="9"/>
        <v>1.1202213429195673</v>
      </c>
      <c r="T46" s="8">
        <f t="shared" si="9"/>
        <v>1.2696603078228215</v>
      </c>
      <c r="U46" s="9">
        <f t="shared" si="9"/>
        <v>0</v>
      </c>
    </row>
    <row r="47" spans="9:36" x14ac:dyDescent="0.3">
      <c r="I47" s="112">
        <v>8.3333333333333301E-2</v>
      </c>
      <c r="J47" s="7">
        <f t="shared" si="9"/>
        <v>1.069161907834971</v>
      </c>
      <c r="K47" s="8">
        <f t="shared" si="9"/>
        <v>1.114621500602599</v>
      </c>
      <c r="L47" s="8">
        <f t="shared" si="9"/>
        <v>1.3386775100947013</v>
      </c>
      <c r="M47" s="8">
        <f t="shared" si="9"/>
        <v>1.3386775100947013</v>
      </c>
      <c r="N47" s="8">
        <f t="shared" si="9"/>
        <v>1.2460105792966409</v>
      </c>
      <c r="O47" s="8">
        <f t="shared" si="9"/>
        <v>1.3386775100947013</v>
      </c>
      <c r="P47" s="8">
        <f t="shared" si="9"/>
        <v>1.3386775100947013</v>
      </c>
      <c r="Q47" s="8">
        <f t="shared" si="9"/>
        <v>1.3386775100947013</v>
      </c>
      <c r="R47" s="8">
        <f t="shared" si="9"/>
        <v>1.1723722776825589</v>
      </c>
      <c r="S47" s="8">
        <f t="shared" si="9"/>
        <v>1.031924517248104</v>
      </c>
      <c r="T47" s="8">
        <f t="shared" si="9"/>
        <v>1.114621500602599</v>
      </c>
      <c r="U47" s="9">
        <f t="shared" si="9"/>
        <v>0</v>
      </c>
      <c r="AI47" s="4" t="s">
        <v>9</v>
      </c>
      <c r="AJ47" s="6" t="s">
        <v>82</v>
      </c>
    </row>
    <row r="48" spans="9:36" x14ac:dyDescent="0.3">
      <c r="I48" s="112">
        <v>0.125</v>
      </c>
      <c r="J48" s="7">
        <f t="shared" si="9"/>
        <v>1.1115734340178598</v>
      </c>
      <c r="K48" s="8">
        <f t="shared" si="9"/>
        <v>1.1708074073538519</v>
      </c>
      <c r="L48" s="8">
        <f t="shared" si="9"/>
        <v>1.4637936358065282</v>
      </c>
      <c r="M48" s="8">
        <f t="shared" si="9"/>
        <v>1.4637936358065282</v>
      </c>
      <c r="N48" s="8">
        <f t="shared" si="9"/>
        <v>1.343672373642594</v>
      </c>
      <c r="O48" s="8">
        <f t="shared" si="9"/>
        <v>1.4637936358065282</v>
      </c>
      <c r="P48" s="8">
        <f t="shared" si="9"/>
        <v>1.4637936358065282</v>
      </c>
      <c r="Q48" s="8">
        <f t="shared" si="9"/>
        <v>1.4637936358065282</v>
      </c>
      <c r="R48" s="8">
        <f t="shared" si="9"/>
        <v>1.2470079417713045</v>
      </c>
      <c r="S48" s="8">
        <f t="shared" si="9"/>
        <v>1.0652834940252838</v>
      </c>
      <c r="T48" s="8">
        <f t="shared" si="9"/>
        <v>1.1708074073538519</v>
      </c>
      <c r="U48" s="9">
        <f t="shared" si="9"/>
        <v>0</v>
      </c>
      <c r="AI48" s="7"/>
      <c r="AJ48" s="9"/>
    </row>
    <row r="49" spans="9:36" x14ac:dyDescent="0.3">
      <c r="I49" s="112">
        <v>0.16666666666666699</v>
      </c>
      <c r="J49" s="7">
        <f t="shared" si="9"/>
        <v>1.1115734340178598</v>
      </c>
      <c r="K49" s="8">
        <f t="shared" si="9"/>
        <v>1.1708074073538519</v>
      </c>
      <c r="L49" s="8">
        <f t="shared" si="9"/>
        <v>1.4637936358065282</v>
      </c>
      <c r="M49" s="8">
        <f t="shared" si="9"/>
        <v>1.4637936358065282</v>
      </c>
      <c r="N49" s="8">
        <f t="shared" si="9"/>
        <v>1.343672373642594</v>
      </c>
      <c r="O49" s="8">
        <f t="shared" si="9"/>
        <v>1.4637936358065282</v>
      </c>
      <c r="P49" s="8">
        <f t="shared" si="9"/>
        <v>1.4637936358065282</v>
      </c>
      <c r="Q49" s="8">
        <f t="shared" si="9"/>
        <v>1.4637936358065282</v>
      </c>
      <c r="R49" s="8">
        <f t="shared" si="9"/>
        <v>1.2470079417713045</v>
      </c>
      <c r="S49" s="8">
        <f t="shared" si="9"/>
        <v>1.0652834940252838</v>
      </c>
      <c r="T49" s="8">
        <f t="shared" si="9"/>
        <v>1.1708074073538519</v>
      </c>
      <c r="U49" s="9">
        <f t="shared" si="9"/>
        <v>0</v>
      </c>
      <c r="AI49" s="7">
        <v>2</v>
      </c>
      <c r="AJ49" s="128">
        <v>0</v>
      </c>
    </row>
    <row r="50" spans="9:36" x14ac:dyDescent="0.3">
      <c r="I50" s="112">
        <v>0.20833333333333301</v>
      </c>
      <c r="J50" s="7">
        <f t="shared" si="9"/>
        <v>1.1115734340178598</v>
      </c>
      <c r="K50" s="8">
        <f t="shared" si="9"/>
        <v>1.1708074073538519</v>
      </c>
      <c r="L50" s="8">
        <f t="shared" si="9"/>
        <v>1.4637936358065282</v>
      </c>
      <c r="M50" s="8">
        <f t="shared" si="9"/>
        <v>1.4637936358065282</v>
      </c>
      <c r="N50" s="8">
        <f t="shared" si="9"/>
        <v>1.343672373642594</v>
      </c>
      <c r="O50" s="8">
        <f t="shared" si="9"/>
        <v>1.4637936358065282</v>
      </c>
      <c r="P50" s="8">
        <f t="shared" si="9"/>
        <v>1.4637936358065282</v>
      </c>
      <c r="Q50" s="8">
        <f t="shared" si="9"/>
        <v>1.4637936358065282</v>
      </c>
      <c r="R50" s="8">
        <f t="shared" si="9"/>
        <v>1.2470079417713045</v>
      </c>
      <c r="S50" s="8">
        <f t="shared" si="9"/>
        <v>1.0652834940252838</v>
      </c>
      <c r="T50" s="8">
        <f t="shared" si="9"/>
        <v>1.1708074073538519</v>
      </c>
      <c r="U50" s="9">
        <f t="shared" si="9"/>
        <v>0</v>
      </c>
      <c r="AI50" s="7">
        <v>3</v>
      </c>
      <c r="AJ50" s="128">
        <v>3.3</v>
      </c>
    </row>
    <row r="51" spans="9:36" x14ac:dyDescent="0.3">
      <c r="I51" s="112">
        <v>0.25</v>
      </c>
      <c r="J51" s="7">
        <f t="shared" si="9"/>
        <v>1.2847984584341994</v>
      </c>
      <c r="K51" s="8">
        <f t="shared" si="9"/>
        <v>1.402030199641974</v>
      </c>
      <c r="L51" s="8">
        <f t="shared" si="9"/>
        <v>1.9425444592115362</v>
      </c>
      <c r="M51" s="8">
        <f t="shared" si="9"/>
        <v>1.9425444592115362</v>
      </c>
      <c r="N51" s="8">
        <f t="shared" si="9"/>
        <v>1.7282877885048471</v>
      </c>
      <c r="O51" s="8">
        <f t="shared" si="9"/>
        <v>1.9425444592115362</v>
      </c>
      <c r="P51" s="8">
        <f t="shared" si="9"/>
        <v>1.9425444592115362</v>
      </c>
      <c r="Q51" s="8">
        <f t="shared" si="9"/>
        <v>1.9425444592115362</v>
      </c>
      <c r="R51" s="8">
        <f t="shared" si="9"/>
        <v>1.5488810629234173</v>
      </c>
      <c r="S51" s="8">
        <f t="shared" si="9"/>
        <v>1.1935740109816955</v>
      </c>
      <c r="T51" s="8">
        <f t="shared" si="9"/>
        <v>1.402030199641974</v>
      </c>
      <c r="U51" s="9">
        <f t="shared" si="9"/>
        <v>0</v>
      </c>
      <c r="AI51" s="7">
        <v>4</v>
      </c>
      <c r="AJ51" s="128">
        <v>8</v>
      </c>
    </row>
    <row r="52" spans="9:36" x14ac:dyDescent="0.3">
      <c r="I52" s="112">
        <v>0.29166666666666702</v>
      </c>
      <c r="J52" s="7">
        <f t="shared" si="9"/>
        <v>1.069161907834971</v>
      </c>
      <c r="K52" s="8">
        <f t="shared" si="9"/>
        <v>1.114621500602599</v>
      </c>
      <c r="L52" s="8">
        <f t="shared" si="9"/>
        <v>1.3386775100947013</v>
      </c>
      <c r="M52" s="8">
        <f t="shared" si="9"/>
        <v>1.3386775100947013</v>
      </c>
      <c r="N52" s="8">
        <f t="shared" si="9"/>
        <v>1.2460105792966409</v>
      </c>
      <c r="O52" s="8">
        <f t="shared" si="9"/>
        <v>1.3386775100947013</v>
      </c>
      <c r="P52" s="8">
        <f t="shared" si="9"/>
        <v>1.3386775100947013</v>
      </c>
      <c r="Q52" s="8">
        <f t="shared" si="9"/>
        <v>1.3386775100947013</v>
      </c>
      <c r="R52" s="8">
        <f t="shared" si="9"/>
        <v>1.1723722776825589</v>
      </c>
      <c r="S52" s="8">
        <f t="shared" si="9"/>
        <v>1.031924517248104</v>
      </c>
      <c r="T52" s="8">
        <f t="shared" si="9"/>
        <v>1.114621500602599</v>
      </c>
      <c r="U52" s="9">
        <f t="shared" si="9"/>
        <v>0</v>
      </c>
      <c r="AI52" s="7">
        <v>5</v>
      </c>
      <c r="AJ52" s="128">
        <v>17.5</v>
      </c>
    </row>
    <row r="53" spans="9:36" x14ac:dyDescent="0.3">
      <c r="I53" s="112">
        <v>0.33333333333333398</v>
      </c>
      <c r="J53" s="7">
        <f t="shared" si="9"/>
        <v>0.94587873362283048</v>
      </c>
      <c r="K53" s="8">
        <f t="shared" si="9"/>
        <v>0.97863995100563628</v>
      </c>
      <c r="L53" s="8">
        <f t="shared" si="9"/>
        <v>1.07014335463764</v>
      </c>
      <c r="M53" s="8">
        <f t="shared" si="9"/>
        <v>1.07014335463764</v>
      </c>
      <c r="N53" s="8">
        <f t="shared" si="9"/>
        <v>1.0373929788266913</v>
      </c>
      <c r="O53" s="8">
        <f t="shared" si="9"/>
        <v>1.07014335463764</v>
      </c>
      <c r="P53" s="8">
        <f t="shared" si="9"/>
        <v>1.07014335463764</v>
      </c>
      <c r="Q53" s="8">
        <f t="shared" si="9"/>
        <v>1.07014335463764</v>
      </c>
      <c r="R53" s="8">
        <f t="shared" si="9"/>
        <v>1.0079692120375263</v>
      </c>
      <c r="S53" s="8">
        <f t="shared" si="9"/>
        <v>0.9058561886751626</v>
      </c>
      <c r="T53" s="8">
        <f t="shared" si="9"/>
        <v>0.97863995100563628</v>
      </c>
      <c r="U53" s="9">
        <f t="shared" si="9"/>
        <v>0</v>
      </c>
      <c r="AI53" s="7">
        <v>6</v>
      </c>
      <c r="AJ53" s="128">
        <v>32.5</v>
      </c>
    </row>
    <row r="54" spans="9:36" x14ac:dyDescent="0.3">
      <c r="I54" s="112">
        <v>0.375</v>
      </c>
      <c r="J54" s="7">
        <f t="shared" si="9"/>
        <v>0</v>
      </c>
      <c r="K54" s="8">
        <f t="shared" si="9"/>
        <v>0</v>
      </c>
      <c r="L54" s="8">
        <f t="shared" si="9"/>
        <v>0</v>
      </c>
      <c r="M54" s="8">
        <f t="shared" si="9"/>
        <v>0</v>
      </c>
      <c r="N54" s="8">
        <f t="shared" si="9"/>
        <v>0</v>
      </c>
      <c r="O54" s="8">
        <f t="shared" si="9"/>
        <v>0</v>
      </c>
      <c r="P54" s="8">
        <f t="shared" si="9"/>
        <v>0</v>
      </c>
      <c r="Q54" s="8">
        <f t="shared" si="9"/>
        <v>0</v>
      </c>
      <c r="R54" s="8">
        <f t="shared" si="9"/>
        <v>0</v>
      </c>
      <c r="S54" s="8">
        <f t="shared" si="9"/>
        <v>0</v>
      </c>
      <c r="T54" s="8">
        <f t="shared" si="9"/>
        <v>0</v>
      </c>
      <c r="U54" s="9">
        <f t="shared" si="9"/>
        <v>0</v>
      </c>
      <c r="AI54" s="7">
        <v>7</v>
      </c>
      <c r="AJ54" s="128">
        <v>47</v>
      </c>
    </row>
    <row r="55" spans="9:36" x14ac:dyDescent="0.3">
      <c r="I55" s="112">
        <v>0.41666666666666702</v>
      </c>
      <c r="J55" s="7">
        <f t="shared" si="9"/>
        <v>1.5385626570794422</v>
      </c>
      <c r="K55" s="8">
        <f t="shared" si="9"/>
        <v>1.7303802030168107</v>
      </c>
      <c r="L55" s="8">
        <f t="shared" si="9"/>
        <v>2.5547768745831014</v>
      </c>
      <c r="M55" s="8">
        <f t="shared" si="9"/>
        <v>2.5547768745831014</v>
      </c>
      <c r="N55" s="8">
        <f t="shared" si="9"/>
        <v>2.2368162297045764</v>
      </c>
      <c r="O55" s="8">
        <f t="shared" si="9"/>
        <v>2.5547768745831014</v>
      </c>
      <c r="P55" s="8">
        <f t="shared" si="9"/>
        <v>2.5547768745831014</v>
      </c>
      <c r="Q55" s="8">
        <f t="shared" si="9"/>
        <v>2.5547768745831014</v>
      </c>
      <c r="R55" s="8">
        <f t="shared" si="9"/>
        <v>1.9624466292073102</v>
      </c>
      <c r="S55" s="8">
        <f t="shared" si="9"/>
        <v>1.3841268299833622</v>
      </c>
      <c r="T55" s="8">
        <f t="shared" si="9"/>
        <v>1.7303802030168107</v>
      </c>
      <c r="U55" s="9">
        <f t="shared" si="9"/>
        <v>0</v>
      </c>
      <c r="AI55" s="7">
        <v>8</v>
      </c>
      <c r="AJ55" s="128">
        <v>57</v>
      </c>
    </row>
    <row r="56" spans="9:36" x14ac:dyDescent="0.3">
      <c r="I56" s="112">
        <v>0.45833333333333398</v>
      </c>
      <c r="J56" s="7">
        <f t="shared" si="9"/>
        <v>2.779106052668002</v>
      </c>
      <c r="K56" s="8">
        <f t="shared" si="9"/>
        <v>3.2433219915656117</v>
      </c>
      <c r="L56" s="8">
        <f t="shared" si="9"/>
        <v>4.9889191358140472</v>
      </c>
      <c r="M56" s="8">
        <f t="shared" si="9"/>
        <v>4.9889191358140472</v>
      </c>
      <c r="N56" s="8">
        <f t="shared" si="9"/>
        <v>4.3507975628839013</v>
      </c>
      <c r="O56" s="8">
        <f t="shared" si="9"/>
        <v>4.9889191358140472</v>
      </c>
      <c r="P56" s="8">
        <f t="shared" si="9"/>
        <v>4.9889191358140472</v>
      </c>
      <c r="Q56" s="8">
        <f t="shared" si="9"/>
        <v>4.9889191358140472</v>
      </c>
      <c r="R56" s="8">
        <f t="shared" si="9"/>
        <v>3.7679037795343255</v>
      </c>
      <c r="S56" s="8">
        <f t="shared" si="9"/>
        <v>2.3761740131680575</v>
      </c>
      <c r="T56" s="8">
        <f t="shared" si="9"/>
        <v>3.2433219915656117</v>
      </c>
      <c r="U56" s="9">
        <f t="shared" si="9"/>
        <v>0</v>
      </c>
      <c r="AI56" s="7">
        <v>9</v>
      </c>
      <c r="AJ56" s="128">
        <v>59</v>
      </c>
    </row>
    <row r="57" spans="9:36" x14ac:dyDescent="0.3">
      <c r="I57" s="112">
        <v>0.5</v>
      </c>
      <c r="J57" s="7">
        <f t="shared" si="9"/>
        <v>3.9961554846148495</v>
      </c>
      <c r="K57" s="8">
        <f t="shared" si="9"/>
        <v>4.66050358763788</v>
      </c>
      <c r="L57" s="8">
        <f t="shared" si="9"/>
        <v>7.011096916012054</v>
      </c>
      <c r="M57" s="8">
        <f t="shared" si="9"/>
        <v>7.011096916012054</v>
      </c>
      <c r="N57" s="8">
        <f t="shared" si="9"/>
        <v>6.1743332912789022</v>
      </c>
      <c r="O57" s="8">
        <f t="shared" si="9"/>
        <v>7.011096916012054</v>
      </c>
      <c r="P57" s="8">
        <f t="shared" si="9"/>
        <v>7.011096916012054</v>
      </c>
      <c r="Q57" s="8">
        <f t="shared" si="9"/>
        <v>7.011096916012054</v>
      </c>
      <c r="R57" s="8">
        <f t="shared" si="9"/>
        <v>5.3885027270059034</v>
      </c>
      <c r="S57" s="8">
        <f t="shared" si="9"/>
        <v>3.4000352046630589</v>
      </c>
      <c r="T57" s="8">
        <f t="shared" si="9"/>
        <v>4.66050358763788</v>
      </c>
      <c r="U57" s="9">
        <f t="shared" si="9"/>
        <v>0</v>
      </c>
      <c r="AI57" s="7">
        <v>10</v>
      </c>
      <c r="AJ57" s="128">
        <v>60</v>
      </c>
    </row>
    <row r="58" spans="9:36" x14ac:dyDescent="0.3">
      <c r="I58" s="112">
        <v>0.54166666666666696</v>
      </c>
      <c r="J58" s="7">
        <f t="shared" si="9"/>
        <v>3.0764945072990209</v>
      </c>
      <c r="K58" s="8">
        <f t="shared" si="9"/>
        <v>3.5939331557674201</v>
      </c>
      <c r="L58" s="8">
        <f t="shared" si="9"/>
        <v>5.5057966083835659</v>
      </c>
      <c r="M58" s="8">
        <f t="shared" si="9"/>
        <v>5.5057966083835659</v>
      </c>
      <c r="N58" s="8">
        <f t="shared" si="9"/>
        <v>4.8121064246052079</v>
      </c>
      <c r="O58" s="8">
        <f t="shared" si="9"/>
        <v>5.5057966083835659</v>
      </c>
      <c r="P58" s="8">
        <f t="shared" si="9"/>
        <v>5.5057966083835659</v>
      </c>
      <c r="Q58" s="8">
        <f t="shared" si="9"/>
        <v>5.5057966083835659</v>
      </c>
      <c r="R58" s="8">
        <f t="shared" si="9"/>
        <v>4.1734685313598057</v>
      </c>
      <c r="S58" s="8">
        <f t="shared" si="9"/>
        <v>2.6229713470450271</v>
      </c>
      <c r="T58" s="8">
        <f t="shared" si="9"/>
        <v>3.5939331557674201</v>
      </c>
      <c r="U58" s="9">
        <f t="shared" si="9"/>
        <v>0</v>
      </c>
      <c r="AI58" s="7">
        <v>11</v>
      </c>
      <c r="AJ58" s="128">
        <v>60</v>
      </c>
    </row>
    <row r="59" spans="9:36" ht="15" thickBot="1" x14ac:dyDescent="0.35">
      <c r="I59" s="112">
        <v>0.58333333333333404</v>
      </c>
      <c r="J59" s="7">
        <f t="shared" si="9"/>
        <v>3.513627297690423</v>
      </c>
      <c r="K59" s="8">
        <f t="shared" si="9"/>
        <v>4.103896134364863</v>
      </c>
      <c r="L59" s="8">
        <f t="shared" si="9"/>
        <v>6.2369858372824076</v>
      </c>
      <c r="M59" s="8">
        <f t="shared" si="9"/>
        <v>6.2369858372824076</v>
      </c>
      <c r="N59" s="8">
        <f t="shared" si="9"/>
        <v>5.4704658956292072</v>
      </c>
      <c r="O59" s="8">
        <f t="shared" si="9"/>
        <v>6.2369858372824076</v>
      </c>
      <c r="P59" s="8">
        <f t="shared" si="9"/>
        <v>6.2369858372824076</v>
      </c>
      <c r="Q59" s="8">
        <f t="shared" si="9"/>
        <v>6.2369858372824076</v>
      </c>
      <c r="R59" s="8">
        <f t="shared" si="9"/>
        <v>4.7576263758712862</v>
      </c>
      <c r="S59" s="8">
        <f t="shared" si="9"/>
        <v>2.9899549264679628</v>
      </c>
      <c r="T59" s="8">
        <f t="shared" si="9"/>
        <v>4.103896134364863</v>
      </c>
      <c r="U59" s="9">
        <f t="shared" si="9"/>
        <v>0</v>
      </c>
      <c r="AI59" s="10">
        <v>12</v>
      </c>
      <c r="AJ59" s="129">
        <v>60</v>
      </c>
    </row>
    <row r="60" spans="9:36" x14ac:dyDescent="0.3">
      <c r="I60" s="112">
        <v>0.625</v>
      </c>
      <c r="J60" s="7">
        <f t="shared" si="9"/>
        <v>4.3868403186379687</v>
      </c>
      <c r="K60" s="8">
        <f t="shared" si="9"/>
        <v>5.1069731882016249</v>
      </c>
      <c r="L60" s="8">
        <f t="shared" si="9"/>
        <v>7.6161559763029807</v>
      </c>
      <c r="M60" s="8">
        <f t="shared" si="9"/>
        <v>7.6161559763029807</v>
      </c>
      <c r="N60" s="8">
        <f t="shared" si="9"/>
        <v>6.7291481711115075</v>
      </c>
      <c r="O60" s="8">
        <f t="shared" si="9"/>
        <v>7.6161559763029807</v>
      </c>
      <c r="P60" s="8">
        <f t="shared" si="9"/>
        <v>7.6161559763029807</v>
      </c>
      <c r="Q60" s="8">
        <f t="shared" si="9"/>
        <v>7.6161559763029807</v>
      </c>
      <c r="R60" s="8">
        <f t="shared" si="9"/>
        <v>5.8900705762459502</v>
      </c>
      <c r="S60" s="8">
        <f t="shared" si="9"/>
        <v>3.7354066971668693</v>
      </c>
      <c r="T60" s="8">
        <f t="shared" si="9"/>
        <v>5.1069731882016249</v>
      </c>
      <c r="U60" s="9">
        <f t="shared" si="9"/>
        <v>0</v>
      </c>
    </row>
    <row r="61" spans="9:36" x14ac:dyDescent="0.3">
      <c r="I61" s="112">
        <v>0.66666666666666696</v>
      </c>
      <c r="J61" s="7">
        <f t="shared" si="9"/>
        <v>4.944364942089738</v>
      </c>
      <c r="K61" s="8">
        <f t="shared" si="9"/>
        <v>5.7383727199648327</v>
      </c>
      <c r="L61" s="8">
        <f t="shared" si="9"/>
        <v>8.4501953877790363</v>
      </c>
      <c r="M61" s="8">
        <f t="shared" si="9"/>
        <v>8.4501953877790363</v>
      </c>
      <c r="N61" s="8">
        <f t="shared" si="9"/>
        <v>7.5004104532686604</v>
      </c>
      <c r="O61" s="8">
        <f t="shared" si="9"/>
        <v>8.4501953877790363</v>
      </c>
      <c r="P61" s="8">
        <f t="shared" si="9"/>
        <v>8.4501953877790363</v>
      </c>
      <c r="Q61" s="8">
        <f t="shared" si="9"/>
        <v>8.4501953877790363</v>
      </c>
      <c r="R61" s="8">
        <f t="shared" si="9"/>
        <v>6.5932578205391401</v>
      </c>
      <c r="S61" s="8">
        <f t="shared" si="9"/>
        <v>4.2186055725347735</v>
      </c>
      <c r="T61" s="8">
        <f t="shared" si="9"/>
        <v>5.7383727199648327</v>
      </c>
      <c r="U61" s="9">
        <f t="shared" si="9"/>
        <v>0</v>
      </c>
    </row>
    <row r="62" spans="9:36" x14ac:dyDescent="0.3">
      <c r="I62" s="112">
        <v>0.70833333333333404</v>
      </c>
      <c r="J62" s="7">
        <f t="shared" si="9"/>
        <v>1.9131877411361167</v>
      </c>
      <c r="K62" s="8">
        <f t="shared" si="9"/>
        <v>2.199076921733937</v>
      </c>
      <c r="L62" s="8">
        <f t="shared" si="9"/>
        <v>3.357106679262106</v>
      </c>
      <c r="M62" s="8">
        <f t="shared" si="9"/>
        <v>3.357106679262106</v>
      </c>
      <c r="N62" s="8">
        <f t="shared" si="9"/>
        <v>2.9207027500786928</v>
      </c>
      <c r="O62" s="8">
        <f t="shared" si="9"/>
        <v>3.357106679262106</v>
      </c>
      <c r="P62" s="8">
        <f t="shared" si="9"/>
        <v>3.357106679262106</v>
      </c>
      <c r="Q62" s="8">
        <f t="shared" si="9"/>
        <v>3.357106679262106</v>
      </c>
      <c r="R62" s="8">
        <f t="shared" si="9"/>
        <v>2.5346566791711247</v>
      </c>
      <c r="S62" s="8">
        <f t="shared" si="9"/>
        <v>1.6752642803685838</v>
      </c>
      <c r="T62" s="8">
        <f t="shared" si="9"/>
        <v>2.199076921733937</v>
      </c>
      <c r="U62" s="9">
        <f t="shared" si="9"/>
        <v>0</v>
      </c>
    </row>
    <row r="63" spans="9:36" x14ac:dyDescent="0.3">
      <c r="I63" s="112">
        <v>0.750000000000001</v>
      </c>
      <c r="J63" s="7">
        <f t="shared" si="9"/>
        <v>1.0232747588174611</v>
      </c>
      <c r="K63" s="8">
        <f t="shared" si="9"/>
        <v>1.0572789676402614</v>
      </c>
      <c r="L63" s="8">
        <f t="shared" si="9"/>
        <v>1.2110099285481688</v>
      </c>
      <c r="M63" s="8">
        <f t="shared" si="9"/>
        <v>1.2110099285481688</v>
      </c>
      <c r="N63" s="8">
        <f t="shared" si="9"/>
        <v>1.1476987758082267</v>
      </c>
      <c r="O63" s="8">
        <f t="shared" si="9"/>
        <v>1.2110099285481688</v>
      </c>
      <c r="P63" s="8">
        <f t="shared" si="9"/>
        <v>1.2110099285481688</v>
      </c>
      <c r="Q63" s="8">
        <f t="shared" si="9"/>
        <v>1.2110099285481688</v>
      </c>
      <c r="R63" s="8">
        <f t="shared" si="9"/>
        <v>1.0975388979125391</v>
      </c>
      <c r="S63" s="8">
        <f t="shared" si="9"/>
        <v>0.99147554902592461</v>
      </c>
      <c r="T63" s="8">
        <f t="shared" si="9"/>
        <v>1.0572789676402614</v>
      </c>
      <c r="U63" s="9">
        <f t="shared" si="9"/>
        <v>0</v>
      </c>
    </row>
    <row r="64" spans="9:36" x14ac:dyDescent="0.3">
      <c r="I64" s="112">
        <v>0.79166666666666696</v>
      </c>
      <c r="J64" s="7">
        <f t="shared" si="9"/>
        <v>0.99188235039030914</v>
      </c>
      <c r="K64" s="8">
        <f t="shared" si="9"/>
        <v>1.0224604769214274</v>
      </c>
      <c r="L64" s="8">
        <f t="shared" si="9"/>
        <v>1.1399962947558073</v>
      </c>
      <c r="M64" s="8">
        <f t="shared" si="9"/>
        <v>1.1399962947558073</v>
      </c>
      <c r="N64" s="8">
        <f t="shared" si="9"/>
        <v>1.0930691550468374</v>
      </c>
      <c r="O64" s="8">
        <f t="shared" si="9"/>
        <v>1.1399962947558073</v>
      </c>
      <c r="P64" s="8">
        <f t="shared" si="9"/>
        <v>1.1399962947558073</v>
      </c>
      <c r="Q64" s="8">
        <f t="shared" si="9"/>
        <v>1.1399962947558073</v>
      </c>
      <c r="R64" s="8">
        <f t="shared" si="9"/>
        <v>1.054981827771261</v>
      </c>
      <c r="S64" s="8">
        <f t="shared" si="9"/>
        <v>0.95926457566693912</v>
      </c>
      <c r="T64" s="8">
        <f t="shared" si="9"/>
        <v>1.0224604769214274</v>
      </c>
      <c r="U64" s="9">
        <f t="shared" si="9"/>
        <v>0</v>
      </c>
    </row>
    <row r="65" spans="9:21" x14ac:dyDescent="0.3">
      <c r="I65" s="112">
        <v>0.83333333333333404</v>
      </c>
      <c r="J65" s="7">
        <f t="shared" si="9"/>
        <v>4.6915285005429297E-2</v>
      </c>
      <c r="K65" s="8">
        <f t="shared" si="9"/>
        <v>0.20644460119311248</v>
      </c>
      <c r="L65" s="8">
        <f t="shared" si="9"/>
        <v>0.5636461261354988</v>
      </c>
      <c r="M65" s="8">
        <f t="shared" si="9"/>
        <v>0.5636461261354988</v>
      </c>
      <c r="N65" s="8">
        <f t="shared" si="9"/>
        <v>0.46273046994441458</v>
      </c>
      <c r="O65" s="8">
        <f t="shared" si="9"/>
        <v>0.5636461261354988</v>
      </c>
      <c r="P65" s="8">
        <f t="shared" si="9"/>
        <v>0.5636461261354988</v>
      </c>
      <c r="Q65" s="8">
        <f t="shared" si="9"/>
        <v>0.5636461261354988</v>
      </c>
      <c r="R65" s="8">
        <f t="shared" si="9"/>
        <v>0.34434223367943062</v>
      </c>
      <c r="S65" s="8">
        <f t="shared" si="9"/>
        <v>0</v>
      </c>
      <c r="T65" s="8">
        <f t="shared" si="9"/>
        <v>0.20644460119311248</v>
      </c>
      <c r="U65" s="9">
        <f t="shared" si="9"/>
        <v>0</v>
      </c>
    </row>
    <row r="66" spans="9:21" x14ac:dyDescent="0.3">
      <c r="I66" s="112">
        <v>0.875000000000001</v>
      </c>
      <c r="J66" s="7">
        <f t="shared" si="9"/>
        <v>0.99188235039030914</v>
      </c>
      <c r="K66" s="8">
        <f t="shared" si="9"/>
        <v>1.0224604769214274</v>
      </c>
      <c r="L66" s="8">
        <f t="shared" si="9"/>
        <v>1.1399962947558073</v>
      </c>
      <c r="M66" s="8">
        <f t="shared" si="9"/>
        <v>1.1399962947558073</v>
      </c>
      <c r="N66" s="8">
        <f t="shared" si="9"/>
        <v>1.0930691550468374</v>
      </c>
      <c r="O66" s="8">
        <f t="shared" si="9"/>
        <v>1.1399962947558073</v>
      </c>
      <c r="P66" s="8">
        <f t="shared" si="9"/>
        <v>1.1399962947558073</v>
      </c>
      <c r="Q66" s="8">
        <f t="shared" si="9"/>
        <v>1.1399962947558073</v>
      </c>
      <c r="R66" s="8">
        <f t="shared" si="9"/>
        <v>1.054981827771261</v>
      </c>
      <c r="S66" s="8">
        <f t="shared" si="9"/>
        <v>0.95926457566693912</v>
      </c>
      <c r="T66" s="8">
        <f t="shared" si="9"/>
        <v>1.0224604769214274</v>
      </c>
      <c r="U66" s="9">
        <f t="shared" si="9"/>
        <v>0</v>
      </c>
    </row>
    <row r="67" spans="9:21" x14ac:dyDescent="0.3">
      <c r="I67" s="112">
        <v>0.91666666666666696</v>
      </c>
      <c r="J67" s="7">
        <f t="shared" si="9"/>
        <v>0</v>
      </c>
      <c r="K67" s="8">
        <f t="shared" si="9"/>
        <v>0</v>
      </c>
      <c r="L67" s="8">
        <f t="shared" ref="K67:U68" si="10">IF(L28&gt;1.5,0.0165*L28^5-0.4354*L28^4+4.1296*L28^3-16.868*L28^2+31.29*L28-20.873,0)</f>
        <v>0</v>
      </c>
      <c r="M67" s="8">
        <f t="shared" si="10"/>
        <v>0</v>
      </c>
      <c r="N67" s="8">
        <f t="shared" si="10"/>
        <v>0</v>
      </c>
      <c r="O67" s="8">
        <f t="shared" si="10"/>
        <v>0</v>
      </c>
      <c r="P67" s="8">
        <f t="shared" si="10"/>
        <v>0</v>
      </c>
      <c r="Q67" s="8">
        <f t="shared" si="10"/>
        <v>0</v>
      </c>
      <c r="R67" s="8">
        <f t="shared" si="10"/>
        <v>0</v>
      </c>
      <c r="S67" s="8">
        <f t="shared" si="10"/>
        <v>0</v>
      </c>
      <c r="T67" s="8">
        <f t="shared" si="10"/>
        <v>0</v>
      </c>
      <c r="U67" s="9">
        <f t="shared" si="10"/>
        <v>0</v>
      </c>
    </row>
    <row r="68" spans="9:21" x14ac:dyDescent="0.3">
      <c r="I68" s="112">
        <v>0.95833333333333404</v>
      </c>
      <c r="J68" s="7">
        <f t="shared" si="9"/>
        <v>0</v>
      </c>
      <c r="K68" s="8">
        <f t="shared" si="10"/>
        <v>0</v>
      </c>
      <c r="L68" s="8">
        <f t="shared" si="10"/>
        <v>0</v>
      </c>
      <c r="M68" s="8">
        <f t="shared" si="10"/>
        <v>0</v>
      </c>
      <c r="N68" s="8">
        <f t="shared" si="10"/>
        <v>0</v>
      </c>
      <c r="O68" s="8">
        <f t="shared" si="10"/>
        <v>0</v>
      </c>
      <c r="P68" s="8">
        <f t="shared" si="10"/>
        <v>0</v>
      </c>
      <c r="Q68" s="8">
        <f t="shared" si="10"/>
        <v>0</v>
      </c>
      <c r="R68" s="8">
        <f t="shared" si="10"/>
        <v>0</v>
      </c>
      <c r="S68" s="8">
        <f t="shared" si="10"/>
        <v>0</v>
      </c>
      <c r="T68" s="8">
        <f t="shared" si="10"/>
        <v>0</v>
      </c>
      <c r="U68" s="9">
        <f t="shared" si="10"/>
        <v>0</v>
      </c>
    </row>
    <row r="69" spans="9:21" x14ac:dyDescent="0.3">
      <c r="I69" s="7"/>
      <c r="J69" s="7"/>
      <c r="K69" s="8"/>
      <c r="L69" s="8"/>
      <c r="M69" s="8"/>
      <c r="N69" s="8"/>
      <c r="O69" s="8"/>
      <c r="P69" s="8"/>
      <c r="Q69" s="8"/>
      <c r="R69" s="8"/>
      <c r="S69" s="8"/>
      <c r="T69" s="8"/>
      <c r="U69" s="9"/>
    </row>
    <row r="70" spans="9:21" ht="15" thickBot="1" x14ac:dyDescent="0.35">
      <c r="I70" s="10"/>
      <c r="J70" s="10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2"/>
    </row>
    <row r="76" spans="9:21" ht="15" thickBot="1" x14ac:dyDescent="0.35"/>
    <row r="77" spans="9:21" ht="15" thickBot="1" x14ac:dyDescent="0.35">
      <c r="I77" s="4" t="s">
        <v>48</v>
      </c>
      <c r="J77" s="13" t="s">
        <v>0</v>
      </c>
      <c r="K77" s="14" t="s">
        <v>1</v>
      </c>
      <c r="L77" s="14" t="s">
        <v>2</v>
      </c>
      <c r="M77" s="14" t="s">
        <v>3</v>
      </c>
      <c r="N77" s="14" t="s">
        <v>2</v>
      </c>
      <c r="O77" s="14" t="s">
        <v>0</v>
      </c>
      <c r="P77" s="14" t="s">
        <v>4</v>
      </c>
      <c r="Q77" s="14" t="s">
        <v>3</v>
      </c>
      <c r="R77" s="14" t="s">
        <v>5</v>
      </c>
      <c r="S77" s="14" t="s">
        <v>6</v>
      </c>
      <c r="T77" s="14" t="s">
        <v>7</v>
      </c>
      <c r="U77" s="15" t="s">
        <v>8</v>
      </c>
    </row>
    <row r="78" spans="9:21" x14ac:dyDescent="0.3">
      <c r="I78" s="122"/>
      <c r="J78" s="7"/>
      <c r="K78" s="8"/>
      <c r="L78" s="8"/>
      <c r="M78" s="8"/>
      <c r="N78" s="8"/>
      <c r="O78" s="8"/>
      <c r="P78" s="8"/>
      <c r="Q78" s="8"/>
      <c r="R78" s="8"/>
      <c r="S78" s="8"/>
      <c r="T78" s="8"/>
      <c r="U78" s="9"/>
    </row>
    <row r="79" spans="9:21" x14ac:dyDescent="0.3">
      <c r="I79" s="123">
        <v>0</v>
      </c>
      <c r="J79" s="7">
        <f>J45*30</f>
        <v>0</v>
      </c>
      <c r="K79" s="8">
        <f t="shared" ref="K79:U79" si="11">K45*30</f>
        <v>0</v>
      </c>
      <c r="L79" s="8">
        <f t="shared" si="11"/>
        <v>0</v>
      </c>
      <c r="M79" s="8">
        <f t="shared" si="11"/>
        <v>0</v>
      </c>
      <c r="N79" s="8">
        <f t="shared" si="11"/>
        <v>0</v>
      </c>
      <c r="O79" s="8">
        <f t="shared" si="11"/>
        <v>0</v>
      </c>
      <c r="P79" s="8">
        <f t="shared" si="11"/>
        <v>0</v>
      </c>
      <c r="Q79" s="8">
        <f t="shared" si="11"/>
        <v>0</v>
      </c>
      <c r="R79" s="8">
        <f t="shared" si="11"/>
        <v>0</v>
      </c>
      <c r="S79" s="8">
        <f t="shared" si="11"/>
        <v>0</v>
      </c>
      <c r="T79" s="8">
        <f t="shared" si="11"/>
        <v>0</v>
      </c>
      <c r="U79" s="9">
        <f t="shared" si="11"/>
        <v>0</v>
      </c>
    </row>
    <row r="80" spans="9:21" x14ac:dyDescent="0.3">
      <c r="I80" s="123">
        <v>4.1666666666666699E-2</v>
      </c>
      <c r="J80" s="7">
        <f t="shared" ref="J80:U102" si="12">J46*30</f>
        <v>35.556841687825731</v>
      </c>
      <c r="K80" s="8">
        <f t="shared" si="12"/>
        <v>38.089809234684644</v>
      </c>
      <c r="L80" s="8">
        <f t="shared" si="12"/>
        <v>50.257928411057513</v>
      </c>
      <c r="M80" s="8">
        <f t="shared" si="12"/>
        <v>50.257928411057513</v>
      </c>
      <c r="N80" s="8">
        <f t="shared" si="12"/>
        <v>45.350736116978361</v>
      </c>
      <c r="O80" s="8">
        <f t="shared" si="12"/>
        <v>50.257928411057513</v>
      </c>
      <c r="P80" s="8">
        <f t="shared" si="12"/>
        <v>50.257928411057513</v>
      </c>
      <c r="Q80" s="8">
        <f t="shared" si="12"/>
        <v>50.257928411057513</v>
      </c>
      <c r="R80" s="8">
        <f t="shared" si="12"/>
        <v>41.32170591690052</v>
      </c>
      <c r="S80" s="8">
        <f t="shared" si="12"/>
        <v>33.60664028758702</v>
      </c>
      <c r="T80" s="8">
        <f t="shared" si="12"/>
        <v>38.089809234684644</v>
      </c>
      <c r="U80" s="9">
        <f t="shared" si="12"/>
        <v>0</v>
      </c>
    </row>
    <row r="81" spans="9:21" x14ac:dyDescent="0.3">
      <c r="I81" s="123">
        <v>8.3333333333333301E-2</v>
      </c>
      <c r="J81" s="7">
        <f t="shared" si="12"/>
        <v>32.07485723504913</v>
      </c>
      <c r="K81" s="8">
        <f t="shared" si="12"/>
        <v>33.43864501807797</v>
      </c>
      <c r="L81" s="8">
        <f t="shared" si="12"/>
        <v>40.160325302841038</v>
      </c>
      <c r="M81" s="8">
        <f t="shared" si="12"/>
        <v>40.160325302841038</v>
      </c>
      <c r="N81" s="8">
        <f t="shared" si="12"/>
        <v>37.380317378899228</v>
      </c>
      <c r="O81" s="8">
        <f t="shared" si="12"/>
        <v>40.160325302841038</v>
      </c>
      <c r="P81" s="8">
        <f t="shared" si="12"/>
        <v>40.160325302841038</v>
      </c>
      <c r="Q81" s="8">
        <f t="shared" si="12"/>
        <v>40.160325302841038</v>
      </c>
      <c r="R81" s="8">
        <f t="shared" si="12"/>
        <v>35.171168330476767</v>
      </c>
      <c r="S81" s="8">
        <f t="shared" si="12"/>
        <v>30.957735517443119</v>
      </c>
      <c r="T81" s="8">
        <f t="shared" si="12"/>
        <v>33.43864501807797</v>
      </c>
      <c r="U81" s="9">
        <f t="shared" si="12"/>
        <v>0</v>
      </c>
    </row>
    <row r="82" spans="9:21" x14ac:dyDescent="0.3">
      <c r="I82" s="123">
        <v>0.125</v>
      </c>
      <c r="J82" s="7">
        <f t="shared" si="12"/>
        <v>33.347203020535794</v>
      </c>
      <c r="K82" s="8">
        <f t="shared" si="12"/>
        <v>35.124222220615557</v>
      </c>
      <c r="L82" s="8">
        <f t="shared" si="12"/>
        <v>43.913809074195846</v>
      </c>
      <c r="M82" s="8">
        <f t="shared" si="12"/>
        <v>43.913809074195846</v>
      </c>
      <c r="N82" s="8">
        <f t="shared" si="12"/>
        <v>40.310171209277819</v>
      </c>
      <c r="O82" s="8">
        <f t="shared" si="12"/>
        <v>43.913809074195846</v>
      </c>
      <c r="P82" s="8">
        <f t="shared" si="12"/>
        <v>43.913809074195846</v>
      </c>
      <c r="Q82" s="8">
        <f t="shared" si="12"/>
        <v>43.913809074195846</v>
      </c>
      <c r="R82" s="8">
        <f t="shared" si="12"/>
        <v>37.410238253139134</v>
      </c>
      <c r="S82" s="8">
        <f t="shared" si="12"/>
        <v>31.958504820758513</v>
      </c>
      <c r="T82" s="8">
        <f t="shared" si="12"/>
        <v>35.124222220615557</v>
      </c>
      <c r="U82" s="9">
        <f t="shared" si="12"/>
        <v>0</v>
      </c>
    </row>
    <row r="83" spans="9:21" x14ac:dyDescent="0.3">
      <c r="I83" s="123">
        <v>0.16666666666666699</v>
      </c>
      <c r="J83" s="7">
        <f t="shared" si="12"/>
        <v>33.347203020535794</v>
      </c>
      <c r="K83" s="8">
        <f t="shared" si="12"/>
        <v>35.124222220615557</v>
      </c>
      <c r="L83" s="8">
        <f t="shared" si="12"/>
        <v>43.913809074195846</v>
      </c>
      <c r="M83" s="8">
        <f t="shared" si="12"/>
        <v>43.913809074195846</v>
      </c>
      <c r="N83" s="8">
        <f t="shared" si="12"/>
        <v>40.310171209277819</v>
      </c>
      <c r="O83" s="8">
        <f t="shared" si="12"/>
        <v>43.913809074195846</v>
      </c>
      <c r="P83" s="8">
        <f t="shared" si="12"/>
        <v>43.913809074195846</v>
      </c>
      <c r="Q83" s="8">
        <f t="shared" si="12"/>
        <v>43.913809074195846</v>
      </c>
      <c r="R83" s="8">
        <f t="shared" si="12"/>
        <v>37.410238253139134</v>
      </c>
      <c r="S83" s="8">
        <f t="shared" si="12"/>
        <v>31.958504820758513</v>
      </c>
      <c r="T83" s="8">
        <f t="shared" si="12"/>
        <v>35.124222220615557</v>
      </c>
      <c r="U83" s="9">
        <f t="shared" si="12"/>
        <v>0</v>
      </c>
    </row>
    <row r="84" spans="9:21" x14ac:dyDescent="0.3">
      <c r="I84" s="123">
        <v>0.20833333333333301</v>
      </c>
      <c r="J84" s="7">
        <f t="shared" si="12"/>
        <v>33.347203020535794</v>
      </c>
      <c r="K84" s="8">
        <f t="shared" si="12"/>
        <v>35.124222220615557</v>
      </c>
      <c r="L84" s="8">
        <f t="shared" si="12"/>
        <v>43.913809074195846</v>
      </c>
      <c r="M84" s="8">
        <f t="shared" si="12"/>
        <v>43.913809074195846</v>
      </c>
      <c r="N84" s="8">
        <f t="shared" si="12"/>
        <v>40.310171209277819</v>
      </c>
      <c r="O84" s="8">
        <f t="shared" si="12"/>
        <v>43.913809074195846</v>
      </c>
      <c r="P84" s="8">
        <f t="shared" si="12"/>
        <v>43.913809074195846</v>
      </c>
      <c r="Q84" s="8">
        <f t="shared" si="12"/>
        <v>43.913809074195846</v>
      </c>
      <c r="R84" s="8">
        <f t="shared" si="12"/>
        <v>37.410238253139134</v>
      </c>
      <c r="S84" s="8">
        <f t="shared" si="12"/>
        <v>31.958504820758513</v>
      </c>
      <c r="T84" s="8">
        <f t="shared" si="12"/>
        <v>35.124222220615557</v>
      </c>
      <c r="U84" s="9">
        <f t="shared" si="12"/>
        <v>0</v>
      </c>
    </row>
    <row r="85" spans="9:21" x14ac:dyDescent="0.3">
      <c r="I85" s="123">
        <v>0.25</v>
      </c>
      <c r="J85" s="7">
        <f t="shared" si="12"/>
        <v>38.543953753025981</v>
      </c>
      <c r="K85" s="8">
        <f t="shared" si="12"/>
        <v>42.060905989259219</v>
      </c>
      <c r="L85" s="8">
        <f t="shared" si="12"/>
        <v>58.276333776346085</v>
      </c>
      <c r="M85" s="8">
        <f t="shared" si="12"/>
        <v>58.276333776346085</v>
      </c>
      <c r="N85" s="8">
        <f t="shared" si="12"/>
        <v>51.848633655145413</v>
      </c>
      <c r="O85" s="8">
        <f t="shared" si="12"/>
        <v>58.276333776346085</v>
      </c>
      <c r="P85" s="8">
        <f t="shared" si="12"/>
        <v>58.276333776346085</v>
      </c>
      <c r="Q85" s="8">
        <f t="shared" si="12"/>
        <v>58.276333776346085</v>
      </c>
      <c r="R85" s="8">
        <f t="shared" si="12"/>
        <v>46.46643188770252</v>
      </c>
      <c r="S85" s="8">
        <f t="shared" si="12"/>
        <v>35.807220329450864</v>
      </c>
      <c r="T85" s="8">
        <f t="shared" si="12"/>
        <v>42.060905989259219</v>
      </c>
      <c r="U85" s="9">
        <f t="shared" si="12"/>
        <v>0</v>
      </c>
    </row>
    <row r="86" spans="9:21" x14ac:dyDescent="0.3">
      <c r="I86" s="123">
        <v>0.29166666666666702</v>
      </c>
      <c r="J86" s="7">
        <f t="shared" si="12"/>
        <v>32.07485723504913</v>
      </c>
      <c r="K86" s="8">
        <f t="shared" si="12"/>
        <v>33.43864501807797</v>
      </c>
      <c r="L86" s="8">
        <f t="shared" si="12"/>
        <v>40.160325302841038</v>
      </c>
      <c r="M86" s="8">
        <f t="shared" si="12"/>
        <v>40.160325302841038</v>
      </c>
      <c r="N86" s="8">
        <f t="shared" si="12"/>
        <v>37.380317378899228</v>
      </c>
      <c r="O86" s="8">
        <f t="shared" si="12"/>
        <v>40.160325302841038</v>
      </c>
      <c r="P86" s="8">
        <f t="shared" si="12"/>
        <v>40.160325302841038</v>
      </c>
      <c r="Q86" s="8">
        <f t="shared" si="12"/>
        <v>40.160325302841038</v>
      </c>
      <c r="R86" s="8">
        <f t="shared" si="12"/>
        <v>35.171168330476767</v>
      </c>
      <c r="S86" s="8">
        <f t="shared" si="12"/>
        <v>30.957735517443119</v>
      </c>
      <c r="T86" s="8">
        <f t="shared" si="12"/>
        <v>33.43864501807797</v>
      </c>
      <c r="U86" s="9">
        <f t="shared" si="12"/>
        <v>0</v>
      </c>
    </row>
    <row r="87" spans="9:21" x14ac:dyDescent="0.3">
      <c r="I87" s="123">
        <v>0.33333333333333398</v>
      </c>
      <c r="J87" s="7">
        <f t="shared" si="12"/>
        <v>28.376362008684914</v>
      </c>
      <c r="K87" s="8">
        <f t="shared" si="12"/>
        <v>29.359198530169088</v>
      </c>
      <c r="L87" s="8">
        <f t="shared" si="12"/>
        <v>32.1043006391292</v>
      </c>
      <c r="M87" s="8">
        <f t="shared" si="12"/>
        <v>32.1043006391292</v>
      </c>
      <c r="N87" s="8">
        <f t="shared" si="12"/>
        <v>31.12178936480074</v>
      </c>
      <c r="O87" s="8">
        <f t="shared" si="12"/>
        <v>32.1043006391292</v>
      </c>
      <c r="P87" s="8">
        <f t="shared" si="12"/>
        <v>32.1043006391292</v>
      </c>
      <c r="Q87" s="8">
        <f t="shared" si="12"/>
        <v>32.1043006391292</v>
      </c>
      <c r="R87" s="8">
        <f t="shared" si="12"/>
        <v>30.23907636112579</v>
      </c>
      <c r="S87" s="8">
        <f t="shared" si="12"/>
        <v>27.175685660254878</v>
      </c>
      <c r="T87" s="8">
        <f t="shared" si="12"/>
        <v>29.359198530169088</v>
      </c>
      <c r="U87" s="9">
        <f t="shared" si="12"/>
        <v>0</v>
      </c>
    </row>
    <row r="88" spans="9:21" x14ac:dyDescent="0.3">
      <c r="I88" s="123">
        <v>0.375</v>
      </c>
      <c r="J88" s="7">
        <f t="shared" si="12"/>
        <v>0</v>
      </c>
      <c r="K88" s="8">
        <f t="shared" si="12"/>
        <v>0</v>
      </c>
      <c r="L88" s="8">
        <f t="shared" si="12"/>
        <v>0</v>
      </c>
      <c r="M88" s="8">
        <f t="shared" si="12"/>
        <v>0</v>
      </c>
      <c r="N88" s="8">
        <f t="shared" si="12"/>
        <v>0</v>
      </c>
      <c r="O88" s="8">
        <f t="shared" si="12"/>
        <v>0</v>
      </c>
      <c r="P88" s="8">
        <f t="shared" si="12"/>
        <v>0</v>
      </c>
      <c r="Q88" s="8">
        <f t="shared" si="12"/>
        <v>0</v>
      </c>
      <c r="R88" s="8">
        <f t="shared" si="12"/>
        <v>0</v>
      </c>
      <c r="S88" s="8">
        <f t="shared" si="12"/>
        <v>0</v>
      </c>
      <c r="T88" s="8">
        <f t="shared" si="12"/>
        <v>0</v>
      </c>
      <c r="U88" s="9">
        <f t="shared" si="12"/>
        <v>0</v>
      </c>
    </row>
    <row r="89" spans="9:21" x14ac:dyDescent="0.3">
      <c r="I89" s="123">
        <v>0.41666666666666702</v>
      </c>
      <c r="J89" s="7">
        <f t="shared" si="12"/>
        <v>46.156879712383265</v>
      </c>
      <c r="K89" s="8">
        <f t="shared" si="12"/>
        <v>51.911406090504322</v>
      </c>
      <c r="L89" s="8">
        <f t="shared" si="12"/>
        <v>76.64330623749305</v>
      </c>
      <c r="M89" s="8">
        <f t="shared" si="12"/>
        <v>76.64330623749305</v>
      </c>
      <c r="N89" s="8">
        <f t="shared" si="12"/>
        <v>67.104486891137299</v>
      </c>
      <c r="O89" s="8">
        <f t="shared" si="12"/>
        <v>76.64330623749305</v>
      </c>
      <c r="P89" s="8">
        <f t="shared" si="12"/>
        <v>76.64330623749305</v>
      </c>
      <c r="Q89" s="8">
        <f t="shared" si="12"/>
        <v>76.64330623749305</v>
      </c>
      <c r="R89" s="8">
        <f t="shared" si="12"/>
        <v>58.873398876219305</v>
      </c>
      <c r="S89" s="8">
        <f t="shared" si="12"/>
        <v>41.523804899500867</v>
      </c>
      <c r="T89" s="8">
        <f t="shared" si="12"/>
        <v>51.911406090504322</v>
      </c>
      <c r="U89" s="9">
        <f t="shared" si="12"/>
        <v>0</v>
      </c>
    </row>
    <row r="90" spans="9:21" x14ac:dyDescent="0.3">
      <c r="I90" s="123">
        <v>0.45833333333333398</v>
      </c>
      <c r="J90" s="7">
        <f t="shared" si="12"/>
        <v>83.373181580040068</v>
      </c>
      <c r="K90" s="8">
        <f t="shared" si="12"/>
        <v>97.299659746968359</v>
      </c>
      <c r="L90" s="8">
        <f t="shared" si="12"/>
        <v>149.66757407442142</v>
      </c>
      <c r="M90" s="8">
        <f t="shared" si="12"/>
        <v>149.66757407442142</v>
      </c>
      <c r="N90" s="8">
        <f t="shared" si="12"/>
        <v>130.52392688651705</v>
      </c>
      <c r="O90" s="8">
        <f t="shared" si="12"/>
        <v>149.66757407442142</v>
      </c>
      <c r="P90" s="8">
        <f t="shared" si="12"/>
        <v>149.66757407442142</v>
      </c>
      <c r="Q90" s="8">
        <f t="shared" si="12"/>
        <v>149.66757407442142</v>
      </c>
      <c r="R90" s="8">
        <f t="shared" si="12"/>
        <v>113.03711338602977</v>
      </c>
      <c r="S90" s="8">
        <f t="shared" si="12"/>
        <v>71.285220395041733</v>
      </c>
      <c r="T90" s="8">
        <f t="shared" si="12"/>
        <v>97.299659746968359</v>
      </c>
      <c r="U90" s="9">
        <f t="shared" si="12"/>
        <v>0</v>
      </c>
    </row>
    <row r="91" spans="9:21" x14ac:dyDescent="0.3">
      <c r="I91" s="123">
        <v>0.5</v>
      </c>
      <c r="J91" s="7">
        <f t="shared" si="12"/>
        <v>119.88466453844549</v>
      </c>
      <c r="K91" s="8">
        <f t="shared" si="12"/>
        <v>139.81510762913641</v>
      </c>
      <c r="L91" s="8">
        <f t="shared" si="12"/>
        <v>210.33290748036163</v>
      </c>
      <c r="M91" s="8">
        <f t="shared" si="12"/>
        <v>210.33290748036163</v>
      </c>
      <c r="N91" s="8">
        <f t="shared" si="12"/>
        <v>185.22999873836707</v>
      </c>
      <c r="O91" s="8">
        <f t="shared" si="12"/>
        <v>210.33290748036163</v>
      </c>
      <c r="P91" s="8">
        <f t="shared" si="12"/>
        <v>210.33290748036163</v>
      </c>
      <c r="Q91" s="8">
        <f t="shared" si="12"/>
        <v>210.33290748036163</v>
      </c>
      <c r="R91" s="8">
        <f t="shared" si="12"/>
        <v>161.65508181017711</v>
      </c>
      <c r="S91" s="8">
        <f t="shared" si="12"/>
        <v>102.00105613989177</v>
      </c>
      <c r="T91" s="8">
        <f t="shared" si="12"/>
        <v>139.81510762913641</v>
      </c>
      <c r="U91" s="9">
        <f t="shared" si="12"/>
        <v>0</v>
      </c>
    </row>
    <row r="92" spans="9:21" x14ac:dyDescent="0.3">
      <c r="I92" s="123">
        <v>0.54166666666666696</v>
      </c>
      <c r="J92" s="7">
        <f t="shared" si="12"/>
        <v>92.294835218970633</v>
      </c>
      <c r="K92" s="8">
        <f t="shared" si="12"/>
        <v>107.81799467302261</v>
      </c>
      <c r="L92" s="8">
        <f t="shared" si="12"/>
        <v>165.17389825150698</v>
      </c>
      <c r="M92" s="8">
        <f t="shared" si="12"/>
        <v>165.17389825150698</v>
      </c>
      <c r="N92" s="8">
        <f t="shared" si="12"/>
        <v>144.36319273815624</v>
      </c>
      <c r="O92" s="8">
        <f t="shared" si="12"/>
        <v>165.17389825150698</v>
      </c>
      <c r="P92" s="8">
        <f t="shared" si="12"/>
        <v>165.17389825150698</v>
      </c>
      <c r="Q92" s="8">
        <f t="shared" si="12"/>
        <v>165.17389825150698</v>
      </c>
      <c r="R92" s="8">
        <f t="shared" si="12"/>
        <v>125.20405594079418</v>
      </c>
      <c r="S92" s="8">
        <f t="shared" si="12"/>
        <v>78.68914041135082</v>
      </c>
      <c r="T92" s="8">
        <f t="shared" si="12"/>
        <v>107.81799467302261</v>
      </c>
      <c r="U92" s="9">
        <f t="shared" si="12"/>
        <v>0</v>
      </c>
    </row>
    <row r="93" spans="9:21" x14ac:dyDescent="0.3">
      <c r="I93" s="123">
        <v>0.58333333333333404</v>
      </c>
      <c r="J93" s="7">
        <f t="shared" si="12"/>
        <v>105.4088189307127</v>
      </c>
      <c r="K93" s="8">
        <f t="shared" si="12"/>
        <v>123.1168840309459</v>
      </c>
      <c r="L93" s="8">
        <f t="shared" si="12"/>
        <v>187.10957511847224</v>
      </c>
      <c r="M93" s="8">
        <f t="shared" si="12"/>
        <v>187.10957511847224</v>
      </c>
      <c r="N93" s="8">
        <f t="shared" si="12"/>
        <v>164.11397686887622</v>
      </c>
      <c r="O93" s="8">
        <f t="shared" si="12"/>
        <v>187.10957511847224</v>
      </c>
      <c r="P93" s="8">
        <f t="shared" si="12"/>
        <v>187.10957511847224</v>
      </c>
      <c r="Q93" s="8">
        <f t="shared" si="12"/>
        <v>187.10957511847224</v>
      </c>
      <c r="R93" s="8">
        <f t="shared" si="12"/>
        <v>142.72879127613859</v>
      </c>
      <c r="S93" s="8">
        <f t="shared" si="12"/>
        <v>89.698647794038891</v>
      </c>
      <c r="T93" s="8">
        <f t="shared" si="12"/>
        <v>123.1168840309459</v>
      </c>
      <c r="U93" s="9">
        <f t="shared" si="12"/>
        <v>0</v>
      </c>
    </row>
    <row r="94" spans="9:21" x14ac:dyDescent="0.3">
      <c r="I94" s="123">
        <v>0.625</v>
      </c>
      <c r="J94" s="7">
        <f t="shared" si="12"/>
        <v>131.60520955913907</v>
      </c>
      <c r="K94" s="8">
        <f t="shared" si="12"/>
        <v>153.20919564604876</v>
      </c>
      <c r="L94" s="8">
        <f t="shared" si="12"/>
        <v>228.48467928908943</v>
      </c>
      <c r="M94" s="8">
        <f t="shared" si="12"/>
        <v>228.48467928908943</v>
      </c>
      <c r="N94" s="8">
        <f t="shared" si="12"/>
        <v>201.87444513334523</v>
      </c>
      <c r="O94" s="8">
        <f t="shared" si="12"/>
        <v>228.48467928908943</v>
      </c>
      <c r="P94" s="8">
        <f t="shared" si="12"/>
        <v>228.48467928908943</v>
      </c>
      <c r="Q94" s="8">
        <f t="shared" si="12"/>
        <v>228.48467928908943</v>
      </c>
      <c r="R94" s="8">
        <f t="shared" si="12"/>
        <v>176.70211728737851</v>
      </c>
      <c r="S94" s="8">
        <f t="shared" si="12"/>
        <v>112.06220091500609</v>
      </c>
      <c r="T94" s="8">
        <f t="shared" si="12"/>
        <v>153.20919564604876</v>
      </c>
      <c r="U94" s="9">
        <f t="shared" si="12"/>
        <v>0</v>
      </c>
    </row>
    <row r="95" spans="9:21" x14ac:dyDescent="0.3">
      <c r="I95" s="123">
        <v>0.66666666666666696</v>
      </c>
      <c r="J95" s="7">
        <f t="shared" si="12"/>
        <v>148.33094826269215</v>
      </c>
      <c r="K95" s="8">
        <f t="shared" si="12"/>
        <v>172.15118159894499</v>
      </c>
      <c r="L95" s="8">
        <f t="shared" si="12"/>
        <v>253.5058616333711</v>
      </c>
      <c r="M95" s="8">
        <f t="shared" si="12"/>
        <v>253.5058616333711</v>
      </c>
      <c r="N95" s="8">
        <f t="shared" si="12"/>
        <v>225.01231359805982</v>
      </c>
      <c r="O95" s="8">
        <f t="shared" si="12"/>
        <v>253.5058616333711</v>
      </c>
      <c r="P95" s="8">
        <f t="shared" si="12"/>
        <v>253.5058616333711</v>
      </c>
      <c r="Q95" s="8">
        <f t="shared" si="12"/>
        <v>253.5058616333711</v>
      </c>
      <c r="R95" s="8">
        <f t="shared" si="12"/>
        <v>197.79773461617421</v>
      </c>
      <c r="S95" s="8">
        <f t="shared" si="12"/>
        <v>126.55816717604321</v>
      </c>
      <c r="T95" s="8">
        <f t="shared" si="12"/>
        <v>172.15118159894499</v>
      </c>
      <c r="U95" s="9">
        <f t="shared" si="12"/>
        <v>0</v>
      </c>
    </row>
    <row r="96" spans="9:21" x14ac:dyDescent="0.3">
      <c r="I96" s="123">
        <v>0.70833333333333404</v>
      </c>
      <c r="J96" s="7">
        <f t="shared" si="12"/>
        <v>57.3956322340835</v>
      </c>
      <c r="K96" s="8">
        <f t="shared" si="12"/>
        <v>65.972307652018117</v>
      </c>
      <c r="L96" s="8">
        <f t="shared" si="12"/>
        <v>100.71320037786319</v>
      </c>
      <c r="M96" s="8">
        <f t="shared" si="12"/>
        <v>100.71320037786319</v>
      </c>
      <c r="N96" s="8">
        <f t="shared" si="12"/>
        <v>87.621082502360792</v>
      </c>
      <c r="O96" s="8">
        <f t="shared" si="12"/>
        <v>100.71320037786319</v>
      </c>
      <c r="P96" s="8">
        <f t="shared" si="12"/>
        <v>100.71320037786319</v>
      </c>
      <c r="Q96" s="8">
        <f t="shared" si="12"/>
        <v>100.71320037786319</v>
      </c>
      <c r="R96" s="8">
        <f t="shared" si="12"/>
        <v>76.039700375133748</v>
      </c>
      <c r="S96" s="8">
        <f t="shared" si="12"/>
        <v>50.257928411057513</v>
      </c>
      <c r="T96" s="8">
        <f t="shared" si="12"/>
        <v>65.972307652018117</v>
      </c>
      <c r="U96" s="9">
        <f t="shared" si="12"/>
        <v>0</v>
      </c>
    </row>
    <row r="97" spans="9:26" x14ac:dyDescent="0.3">
      <c r="I97" s="123">
        <v>0.750000000000001</v>
      </c>
      <c r="J97" s="7">
        <f t="shared" si="12"/>
        <v>30.698242764523833</v>
      </c>
      <c r="K97" s="8">
        <f t="shared" si="12"/>
        <v>31.718369029207842</v>
      </c>
      <c r="L97" s="8">
        <f t="shared" si="12"/>
        <v>36.330297856445064</v>
      </c>
      <c r="M97" s="8">
        <f t="shared" si="12"/>
        <v>36.330297856445064</v>
      </c>
      <c r="N97" s="8">
        <f t="shared" si="12"/>
        <v>34.4309632742468</v>
      </c>
      <c r="O97" s="8">
        <f t="shared" si="12"/>
        <v>36.330297856445064</v>
      </c>
      <c r="P97" s="8">
        <f t="shared" si="12"/>
        <v>36.330297856445064</v>
      </c>
      <c r="Q97" s="8">
        <f t="shared" si="12"/>
        <v>36.330297856445064</v>
      </c>
      <c r="R97" s="8">
        <f t="shared" si="12"/>
        <v>32.926166937376173</v>
      </c>
      <c r="S97" s="8">
        <f t="shared" si="12"/>
        <v>29.744266470777738</v>
      </c>
      <c r="T97" s="8">
        <f t="shared" si="12"/>
        <v>31.718369029207842</v>
      </c>
      <c r="U97" s="9">
        <f t="shared" si="12"/>
        <v>0</v>
      </c>
    </row>
    <row r="98" spans="9:26" x14ac:dyDescent="0.3">
      <c r="I98" s="123">
        <v>0.79166666666666696</v>
      </c>
      <c r="J98" s="7">
        <f t="shared" si="12"/>
        <v>29.756470511709274</v>
      </c>
      <c r="K98" s="8">
        <f t="shared" si="12"/>
        <v>30.673814307642822</v>
      </c>
      <c r="L98" s="8">
        <f t="shared" si="12"/>
        <v>34.19988884267422</v>
      </c>
      <c r="M98" s="8">
        <f t="shared" si="12"/>
        <v>34.19988884267422</v>
      </c>
      <c r="N98" s="8">
        <f t="shared" si="12"/>
        <v>32.792074651405123</v>
      </c>
      <c r="O98" s="8">
        <f t="shared" si="12"/>
        <v>34.19988884267422</v>
      </c>
      <c r="P98" s="8">
        <f t="shared" si="12"/>
        <v>34.19988884267422</v>
      </c>
      <c r="Q98" s="8">
        <f t="shared" si="12"/>
        <v>34.19988884267422</v>
      </c>
      <c r="R98" s="8">
        <f t="shared" si="12"/>
        <v>31.649454833137831</v>
      </c>
      <c r="S98" s="8">
        <f t="shared" si="12"/>
        <v>28.777937270008174</v>
      </c>
      <c r="T98" s="8">
        <f t="shared" si="12"/>
        <v>30.673814307642822</v>
      </c>
      <c r="U98" s="9">
        <f t="shared" si="12"/>
        <v>0</v>
      </c>
    </row>
    <row r="99" spans="9:26" x14ac:dyDescent="0.3">
      <c r="I99" s="123">
        <v>0.83333333333333404</v>
      </c>
      <c r="J99" s="7">
        <f t="shared" si="12"/>
        <v>1.4074585501628789</v>
      </c>
      <c r="K99" s="8">
        <f t="shared" si="12"/>
        <v>6.1933380357933743</v>
      </c>
      <c r="L99" s="8">
        <f t="shared" si="12"/>
        <v>16.909383784064964</v>
      </c>
      <c r="M99" s="8">
        <f t="shared" si="12"/>
        <v>16.909383784064964</v>
      </c>
      <c r="N99" s="8">
        <f t="shared" si="12"/>
        <v>13.881914098332437</v>
      </c>
      <c r="O99" s="8">
        <f t="shared" si="12"/>
        <v>16.909383784064964</v>
      </c>
      <c r="P99" s="8">
        <f t="shared" si="12"/>
        <v>16.909383784064964</v>
      </c>
      <c r="Q99" s="8">
        <f t="shared" si="12"/>
        <v>16.909383784064964</v>
      </c>
      <c r="R99" s="8">
        <f t="shared" si="12"/>
        <v>10.330267010382919</v>
      </c>
      <c r="S99" s="8">
        <f t="shared" si="12"/>
        <v>0</v>
      </c>
      <c r="T99" s="8">
        <f t="shared" si="12"/>
        <v>6.1933380357933743</v>
      </c>
      <c r="U99" s="9">
        <f t="shared" si="12"/>
        <v>0</v>
      </c>
    </row>
    <row r="100" spans="9:26" x14ac:dyDescent="0.3">
      <c r="I100" s="123">
        <v>0.875000000000001</v>
      </c>
      <c r="J100" s="7">
        <f t="shared" si="12"/>
        <v>29.756470511709274</v>
      </c>
      <c r="K100" s="8">
        <f t="shared" si="12"/>
        <v>30.673814307642822</v>
      </c>
      <c r="L100" s="8">
        <f t="shared" si="12"/>
        <v>34.19988884267422</v>
      </c>
      <c r="M100" s="8">
        <f t="shared" si="12"/>
        <v>34.19988884267422</v>
      </c>
      <c r="N100" s="8">
        <f t="shared" si="12"/>
        <v>32.792074651405123</v>
      </c>
      <c r="O100" s="8">
        <f t="shared" si="12"/>
        <v>34.19988884267422</v>
      </c>
      <c r="P100" s="8">
        <f t="shared" si="12"/>
        <v>34.19988884267422</v>
      </c>
      <c r="Q100" s="8">
        <f t="shared" si="12"/>
        <v>34.19988884267422</v>
      </c>
      <c r="R100" s="8">
        <f t="shared" si="12"/>
        <v>31.649454833137831</v>
      </c>
      <c r="S100" s="8">
        <f t="shared" si="12"/>
        <v>28.777937270008174</v>
      </c>
      <c r="T100" s="8">
        <f t="shared" si="12"/>
        <v>30.673814307642822</v>
      </c>
      <c r="U100" s="9">
        <f t="shared" si="12"/>
        <v>0</v>
      </c>
    </row>
    <row r="101" spans="9:26" x14ac:dyDescent="0.3">
      <c r="I101" s="123">
        <v>0.91666666666666696</v>
      </c>
      <c r="J101" s="7">
        <f t="shared" si="12"/>
        <v>0</v>
      </c>
      <c r="K101" s="8">
        <f t="shared" si="12"/>
        <v>0</v>
      </c>
      <c r="L101" s="8">
        <f t="shared" ref="K101:U102" si="13">L67*30</f>
        <v>0</v>
      </c>
      <c r="M101" s="8">
        <f t="shared" si="13"/>
        <v>0</v>
      </c>
      <c r="N101" s="8">
        <f t="shared" si="13"/>
        <v>0</v>
      </c>
      <c r="O101" s="8">
        <f t="shared" si="13"/>
        <v>0</v>
      </c>
      <c r="P101" s="8">
        <f t="shared" si="13"/>
        <v>0</v>
      </c>
      <c r="Q101" s="8">
        <f t="shared" si="13"/>
        <v>0</v>
      </c>
      <c r="R101" s="8">
        <f t="shared" si="13"/>
        <v>0</v>
      </c>
      <c r="S101" s="8">
        <f t="shared" si="13"/>
        <v>0</v>
      </c>
      <c r="T101" s="8">
        <f t="shared" si="13"/>
        <v>0</v>
      </c>
      <c r="U101" s="9">
        <f t="shared" si="13"/>
        <v>0</v>
      </c>
    </row>
    <row r="102" spans="9:26" x14ac:dyDescent="0.3">
      <c r="I102" s="123">
        <v>0.95833333333333404</v>
      </c>
      <c r="J102" s="7">
        <f t="shared" si="12"/>
        <v>0</v>
      </c>
      <c r="K102" s="8">
        <f t="shared" si="13"/>
        <v>0</v>
      </c>
      <c r="L102" s="8">
        <f t="shared" si="13"/>
        <v>0</v>
      </c>
      <c r="M102" s="8">
        <f t="shared" si="13"/>
        <v>0</v>
      </c>
      <c r="N102" s="8">
        <f t="shared" si="13"/>
        <v>0</v>
      </c>
      <c r="O102" s="8">
        <f t="shared" si="13"/>
        <v>0</v>
      </c>
      <c r="P102" s="8">
        <f t="shared" si="13"/>
        <v>0</v>
      </c>
      <c r="Q102" s="8">
        <f t="shared" si="13"/>
        <v>0</v>
      </c>
      <c r="R102" s="8">
        <f t="shared" si="13"/>
        <v>0</v>
      </c>
      <c r="S102" s="8">
        <f t="shared" si="13"/>
        <v>0</v>
      </c>
      <c r="T102" s="8">
        <f t="shared" si="13"/>
        <v>0</v>
      </c>
      <c r="U102" s="9">
        <f t="shared" si="13"/>
        <v>0</v>
      </c>
    </row>
    <row r="103" spans="9:26" ht="15" thickBot="1" x14ac:dyDescent="0.35">
      <c r="I103" s="122"/>
      <c r="J103" s="7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9"/>
    </row>
    <row r="104" spans="9:26" ht="15" thickBot="1" x14ac:dyDescent="0.35">
      <c r="I104" s="122"/>
      <c r="J104" s="10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2"/>
      <c r="V104" s="4"/>
      <c r="W104" s="5" t="s">
        <v>13</v>
      </c>
      <c r="X104" s="5" t="s">
        <v>14</v>
      </c>
      <c r="Y104" s="5" t="s">
        <v>16</v>
      </c>
      <c r="Z104" s="6" t="s">
        <v>15</v>
      </c>
    </row>
    <row r="105" spans="9:26" ht="15" thickBot="1" x14ac:dyDescent="0.35">
      <c r="I105" s="124"/>
      <c r="J105" s="10">
        <f>SUM(J79:J102)</f>
        <v>1142.7372933558145</v>
      </c>
      <c r="K105" s="11">
        <f t="shared" ref="K105:U105" si="14">SUM(K79:K102)</f>
        <v>1292.3129431999919</v>
      </c>
      <c r="L105" s="11">
        <f t="shared" si="14"/>
        <v>1845.9711024432397</v>
      </c>
      <c r="M105" s="11">
        <f t="shared" si="14"/>
        <v>1845.9711024432397</v>
      </c>
      <c r="N105" s="11">
        <f t="shared" si="14"/>
        <v>1643.7527575547654</v>
      </c>
      <c r="O105" s="11">
        <f t="shared" si="14"/>
        <v>1845.9711024432397</v>
      </c>
      <c r="P105" s="11">
        <f>SUM(P79:P102)</f>
        <v>1845.9711024432397</v>
      </c>
      <c r="Q105" s="11">
        <f t="shared" si="14"/>
        <v>1845.9711024432397</v>
      </c>
      <c r="R105" s="11">
        <f t="shared" si="14"/>
        <v>1459.1936027681795</v>
      </c>
      <c r="S105" s="11">
        <f t="shared" si="14"/>
        <v>1013.7568389271794</v>
      </c>
      <c r="T105" s="11">
        <f t="shared" si="14"/>
        <v>1292.3129431999919</v>
      </c>
      <c r="U105" s="12">
        <f t="shared" si="14"/>
        <v>0</v>
      </c>
      <c r="V105" s="10"/>
      <c r="W105" s="120">
        <f>SUM(J105:U105)</f>
        <v>17073.921891222122</v>
      </c>
      <c r="X105" s="120">
        <f>W105/1000</f>
        <v>17.07392189122212</v>
      </c>
      <c r="Y105" s="11">
        <v>51.1</v>
      </c>
      <c r="Z105" s="121">
        <f>X105*Y105</f>
        <v>872.47740864145032</v>
      </c>
    </row>
    <row r="111" spans="9:26" ht="15" thickBot="1" x14ac:dyDescent="0.35"/>
    <row r="112" spans="9:26" ht="15" thickBot="1" x14ac:dyDescent="0.35">
      <c r="J112" s="118" t="s">
        <v>23</v>
      </c>
      <c r="K112" s="125"/>
      <c r="L112" s="119"/>
    </row>
    <row r="114" spans="9:21" ht="15" thickBot="1" x14ac:dyDescent="0.35"/>
    <row r="115" spans="9:21" x14ac:dyDescent="0.3">
      <c r="I115" s="4" t="s">
        <v>48</v>
      </c>
      <c r="J115" s="21" t="s">
        <v>0</v>
      </c>
      <c r="K115" s="22" t="s">
        <v>1</v>
      </c>
      <c r="L115" s="22" t="s">
        <v>2</v>
      </c>
      <c r="M115" s="22" t="s">
        <v>3</v>
      </c>
      <c r="N115" s="22" t="s">
        <v>2</v>
      </c>
      <c r="O115" s="22" t="s">
        <v>0</v>
      </c>
      <c r="P115" s="22" t="s">
        <v>4</v>
      </c>
      <c r="Q115" s="22" t="s">
        <v>3</v>
      </c>
      <c r="R115" s="22" t="s">
        <v>5</v>
      </c>
      <c r="S115" s="22" t="s">
        <v>6</v>
      </c>
      <c r="T115" s="22" t="s">
        <v>7</v>
      </c>
      <c r="U115" s="23" t="s">
        <v>8</v>
      </c>
    </row>
    <row r="116" spans="9:21" x14ac:dyDescent="0.3">
      <c r="I116" s="122"/>
      <c r="J116" s="24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5"/>
    </row>
    <row r="117" spans="9:21" x14ac:dyDescent="0.3">
      <c r="I117" s="123">
        <v>0</v>
      </c>
      <c r="J117" s="24">
        <f>IF(J6&gt;2,-0.00299346*J6^6+0.1340268*J6^5-2.3383*J6^4+19.879926*J6^3-84.552447*J6^2+174.52339*J6-136.641818,0)</f>
        <v>0</v>
      </c>
      <c r="K117" s="20">
        <f t="shared" ref="K117:U117" si="15">IF(K6&gt;2,-0.00299346*K6^6+0.1340268*K6^5-2.3383*K6^4+19.879926*K6^3-84.552447*K6^2+174.52339*K6-136.641818,0)</f>
        <v>0</v>
      </c>
      <c r="L117" s="20">
        <f t="shared" si="15"/>
        <v>0</v>
      </c>
      <c r="M117" s="20">
        <f t="shared" si="15"/>
        <v>0</v>
      </c>
      <c r="N117" s="20">
        <f t="shared" si="15"/>
        <v>0</v>
      </c>
      <c r="O117" s="20">
        <f t="shared" si="15"/>
        <v>0</v>
      </c>
      <c r="P117" s="20">
        <f t="shared" si="15"/>
        <v>0</v>
      </c>
      <c r="Q117" s="20">
        <f t="shared" si="15"/>
        <v>0</v>
      </c>
      <c r="R117" s="20">
        <f t="shared" si="15"/>
        <v>0</v>
      </c>
      <c r="S117" s="20">
        <f t="shared" si="15"/>
        <v>0</v>
      </c>
      <c r="T117" s="20">
        <f t="shared" si="15"/>
        <v>0</v>
      </c>
      <c r="U117" s="25">
        <f t="shared" si="15"/>
        <v>0</v>
      </c>
    </row>
    <row r="118" spans="9:21" x14ac:dyDescent="0.3">
      <c r="I118" s="123">
        <v>4.1666666666666699E-2</v>
      </c>
      <c r="J118" s="24">
        <f t="shared" ref="J118:U140" si="16">IF(J7&gt;2,-0.00299346*J7^6+0.1340268*J7^5-2.3383*J7^4+19.879926*J7^3-84.552447*J7^2+174.52339*J7-136.641818,0)</f>
        <v>3.36017772314284</v>
      </c>
      <c r="K118" s="20">
        <f t="shared" si="16"/>
        <v>3.5071219226038011</v>
      </c>
      <c r="L118" s="20">
        <f t="shared" si="16"/>
        <v>3.956981614697213</v>
      </c>
      <c r="M118" s="20">
        <f t="shared" si="16"/>
        <v>3.956981614697213</v>
      </c>
      <c r="N118" s="20">
        <f t="shared" si="16"/>
        <v>3.7885837208958719</v>
      </c>
      <c r="O118" s="20">
        <f t="shared" si="16"/>
        <v>3.956981614697213</v>
      </c>
      <c r="P118" s="20">
        <f t="shared" si="16"/>
        <v>3.956981614697213</v>
      </c>
      <c r="Q118" s="20">
        <f t="shared" si="16"/>
        <v>3.956981614697213</v>
      </c>
      <c r="R118" s="20">
        <f t="shared" si="16"/>
        <v>3.643903719946934</v>
      </c>
      <c r="S118" s="20">
        <f t="shared" si="16"/>
        <v>3.1826401896794891</v>
      </c>
      <c r="T118" s="20">
        <f t="shared" si="16"/>
        <v>3.5071219226038011</v>
      </c>
      <c r="U118" s="25">
        <f t="shared" si="16"/>
        <v>0</v>
      </c>
    </row>
    <row r="119" spans="9:21" x14ac:dyDescent="0.3">
      <c r="I119" s="123">
        <v>8.3333333333333301E-2</v>
      </c>
      <c r="J119" s="24">
        <f t="shared" si="16"/>
        <v>2.9456422355207792</v>
      </c>
      <c r="K119" s="20">
        <f t="shared" si="16"/>
        <v>3.1623432588220339</v>
      </c>
      <c r="L119" s="20">
        <f t="shared" si="16"/>
        <v>3.5982767518848959</v>
      </c>
      <c r="M119" s="20">
        <f t="shared" si="16"/>
        <v>3.5982767518848959</v>
      </c>
      <c r="N119" s="20">
        <f t="shared" si="16"/>
        <v>3.4713073933652367</v>
      </c>
      <c r="O119" s="20">
        <f t="shared" si="16"/>
        <v>3.5982767518848959</v>
      </c>
      <c r="P119" s="20">
        <f t="shared" si="16"/>
        <v>3.5982767518848959</v>
      </c>
      <c r="Q119" s="20">
        <f t="shared" si="16"/>
        <v>3.5982767518848959</v>
      </c>
      <c r="R119" s="20">
        <f t="shared" si="16"/>
        <v>3.3314760152434246</v>
      </c>
      <c r="S119" s="20">
        <f t="shared" si="16"/>
        <v>2.6611879176482489</v>
      </c>
      <c r="T119" s="20">
        <f t="shared" si="16"/>
        <v>3.1623432588220339</v>
      </c>
      <c r="U119" s="25">
        <f t="shared" si="16"/>
        <v>0</v>
      </c>
    </row>
    <row r="120" spans="9:21" x14ac:dyDescent="0.3">
      <c r="I120" s="123">
        <v>0.125</v>
      </c>
      <c r="J120" s="24">
        <f t="shared" si="16"/>
        <v>3.1508278846184794</v>
      </c>
      <c r="K120" s="20">
        <f t="shared" si="16"/>
        <v>3.3278146720684276</v>
      </c>
      <c r="L120" s="20">
        <f t="shared" si="16"/>
        <v>3.7384582423190409</v>
      </c>
      <c r="M120" s="20">
        <f t="shared" si="16"/>
        <v>3.7384582423190409</v>
      </c>
      <c r="N120" s="20">
        <f t="shared" si="16"/>
        <v>3.60433130806382</v>
      </c>
      <c r="O120" s="20">
        <f t="shared" si="16"/>
        <v>3.7384582423190409</v>
      </c>
      <c r="P120" s="20">
        <f t="shared" si="16"/>
        <v>3.7384582423190409</v>
      </c>
      <c r="Q120" s="20">
        <f t="shared" si="16"/>
        <v>3.7384582423190409</v>
      </c>
      <c r="R120" s="20">
        <f t="shared" si="16"/>
        <v>3.4728824785119059</v>
      </c>
      <c r="S120" s="20">
        <f t="shared" si="16"/>
        <v>2.9215131697941388</v>
      </c>
      <c r="T120" s="20">
        <f t="shared" si="16"/>
        <v>3.3278146720684276</v>
      </c>
      <c r="U120" s="25">
        <f t="shared" si="16"/>
        <v>0</v>
      </c>
    </row>
    <row r="121" spans="9:21" x14ac:dyDescent="0.3">
      <c r="I121" s="123">
        <v>0.16666666666666699</v>
      </c>
      <c r="J121" s="24">
        <f t="shared" si="16"/>
        <v>3.1508278846184794</v>
      </c>
      <c r="K121" s="20">
        <f t="shared" si="16"/>
        <v>3.3278146720684276</v>
      </c>
      <c r="L121" s="20">
        <f t="shared" si="16"/>
        <v>3.7384582423190409</v>
      </c>
      <c r="M121" s="20">
        <f t="shared" si="16"/>
        <v>3.7384582423190409</v>
      </c>
      <c r="N121" s="20">
        <f t="shared" si="16"/>
        <v>3.60433130806382</v>
      </c>
      <c r="O121" s="20">
        <f t="shared" si="16"/>
        <v>3.7384582423190409</v>
      </c>
      <c r="P121" s="20">
        <f t="shared" si="16"/>
        <v>3.7384582423190409</v>
      </c>
      <c r="Q121" s="20">
        <f t="shared" si="16"/>
        <v>3.7384582423190409</v>
      </c>
      <c r="R121" s="20">
        <f t="shared" si="16"/>
        <v>3.4728824785119059</v>
      </c>
      <c r="S121" s="20">
        <f t="shared" si="16"/>
        <v>2.9215131697941388</v>
      </c>
      <c r="T121" s="20">
        <f t="shared" si="16"/>
        <v>3.3278146720684276</v>
      </c>
      <c r="U121" s="25">
        <f t="shared" si="16"/>
        <v>0</v>
      </c>
    </row>
    <row r="122" spans="9:21" x14ac:dyDescent="0.3">
      <c r="I122" s="123">
        <v>0.20833333333333301</v>
      </c>
      <c r="J122" s="24">
        <f t="shared" si="16"/>
        <v>3.1508278846184794</v>
      </c>
      <c r="K122" s="20">
        <f t="shared" si="16"/>
        <v>3.3278146720684276</v>
      </c>
      <c r="L122" s="20">
        <f t="shared" si="16"/>
        <v>3.7384582423190409</v>
      </c>
      <c r="M122" s="20">
        <f t="shared" si="16"/>
        <v>3.7384582423190409</v>
      </c>
      <c r="N122" s="20">
        <f t="shared" si="16"/>
        <v>3.60433130806382</v>
      </c>
      <c r="O122" s="20">
        <f t="shared" si="16"/>
        <v>3.7384582423190409</v>
      </c>
      <c r="P122" s="20">
        <f t="shared" si="16"/>
        <v>3.7384582423190409</v>
      </c>
      <c r="Q122" s="20">
        <f t="shared" si="16"/>
        <v>3.7384582423190409</v>
      </c>
      <c r="R122" s="20">
        <f t="shared" si="16"/>
        <v>3.4728824785119059</v>
      </c>
      <c r="S122" s="20">
        <f t="shared" si="16"/>
        <v>2.9215131697941388</v>
      </c>
      <c r="T122" s="20">
        <f t="shared" si="16"/>
        <v>3.3278146720684276</v>
      </c>
      <c r="U122" s="25">
        <f t="shared" si="16"/>
        <v>0</v>
      </c>
    </row>
    <row r="123" spans="9:21" x14ac:dyDescent="0.3">
      <c r="I123" s="123">
        <v>0.25</v>
      </c>
      <c r="J123" s="24">
        <f t="shared" si="16"/>
        <v>3.528582646921393</v>
      </c>
      <c r="K123" s="20">
        <f t="shared" si="16"/>
        <v>3.6716701743920908</v>
      </c>
      <c r="L123" s="20">
        <f t="shared" si="16"/>
        <v>4.2418054942693857</v>
      </c>
      <c r="M123" s="20">
        <f t="shared" si="16"/>
        <v>4.2418054942693857</v>
      </c>
      <c r="N123" s="20">
        <f t="shared" si="16"/>
        <v>4.0120435790556144</v>
      </c>
      <c r="O123" s="20">
        <f t="shared" si="16"/>
        <v>4.2418054942693857</v>
      </c>
      <c r="P123" s="20">
        <f t="shared" si="16"/>
        <v>4.2418054942693857</v>
      </c>
      <c r="Q123" s="20">
        <f t="shared" si="16"/>
        <v>4.2418054942693857</v>
      </c>
      <c r="R123" s="20">
        <f t="shared" si="16"/>
        <v>3.8269978021584166</v>
      </c>
      <c r="S123" s="20">
        <f t="shared" si="16"/>
        <v>3.3776208310000584</v>
      </c>
      <c r="T123" s="20">
        <f t="shared" si="16"/>
        <v>3.6716701743920908</v>
      </c>
      <c r="U123" s="25">
        <f t="shared" si="16"/>
        <v>0</v>
      </c>
    </row>
    <row r="124" spans="9:21" x14ac:dyDescent="0.3">
      <c r="I124" s="123">
        <v>0.29166666666666702</v>
      </c>
      <c r="J124" s="24">
        <f t="shared" si="16"/>
        <v>2.9456422355207792</v>
      </c>
      <c r="K124" s="20">
        <f t="shared" si="16"/>
        <v>3.1623432588220339</v>
      </c>
      <c r="L124" s="20">
        <f t="shared" si="16"/>
        <v>3.5982767518848959</v>
      </c>
      <c r="M124" s="20">
        <f t="shared" si="16"/>
        <v>3.5982767518848959</v>
      </c>
      <c r="N124" s="20">
        <f t="shared" si="16"/>
        <v>3.4713073933652367</v>
      </c>
      <c r="O124" s="20">
        <f t="shared" si="16"/>
        <v>3.5982767518848959</v>
      </c>
      <c r="P124" s="20">
        <f t="shared" si="16"/>
        <v>3.5982767518848959</v>
      </c>
      <c r="Q124" s="20">
        <f t="shared" si="16"/>
        <v>3.5982767518848959</v>
      </c>
      <c r="R124" s="20">
        <f t="shared" si="16"/>
        <v>3.3314760152434246</v>
      </c>
      <c r="S124" s="20">
        <f t="shared" si="16"/>
        <v>2.6611879176482489</v>
      </c>
      <c r="T124" s="20">
        <f t="shared" si="16"/>
        <v>3.1623432588220339</v>
      </c>
      <c r="U124" s="25">
        <f t="shared" si="16"/>
        <v>0</v>
      </c>
    </row>
    <row r="125" spans="9:21" x14ac:dyDescent="0.3">
      <c r="I125" s="123">
        <v>0.33333333333333398</v>
      </c>
      <c r="J125" s="24">
        <f t="shared" si="16"/>
        <v>1.5366017531208058</v>
      </c>
      <c r="K125" s="20">
        <f t="shared" si="16"/>
        <v>2.0197699434759784</v>
      </c>
      <c r="L125" s="20">
        <f t="shared" si="16"/>
        <v>2.9515756529484634</v>
      </c>
      <c r="M125" s="20">
        <f t="shared" si="16"/>
        <v>2.9515756529484634</v>
      </c>
      <c r="N125" s="20">
        <f t="shared" si="16"/>
        <v>2.7110924796390918</v>
      </c>
      <c r="O125" s="20">
        <f t="shared" si="16"/>
        <v>2.9515756529484634</v>
      </c>
      <c r="P125" s="20">
        <f t="shared" si="16"/>
        <v>2.9515756529484634</v>
      </c>
      <c r="Q125" s="20">
        <f t="shared" si="16"/>
        <v>2.9515756529484634</v>
      </c>
      <c r="R125" s="20">
        <f t="shared" si="16"/>
        <v>2.4056736351628842</v>
      </c>
      <c r="S125" s="20">
        <f t="shared" si="16"/>
        <v>0.93811112277762732</v>
      </c>
      <c r="T125" s="20">
        <f t="shared" si="16"/>
        <v>2.0197699434759784</v>
      </c>
      <c r="U125" s="25">
        <f t="shared" si="16"/>
        <v>0</v>
      </c>
    </row>
    <row r="126" spans="9:21" x14ac:dyDescent="0.3">
      <c r="I126" s="123">
        <v>0.375</v>
      </c>
      <c r="J126" s="24">
        <f t="shared" si="16"/>
        <v>0</v>
      </c>
      <c r="K126" s="20">
        <f t="shared" si="16"/>
        <v>0</v>
      </c>
      <c r="L126" s="20">
        <f t="shared" si="16"/>
        <v>0</v>
      </c>
      <c r="M126" s="20">
        <f t="shared" si="16"/>
        <v>0</v>
      </c>
      <c r="N126" s="20">
        <f t="shared" si="16"/>
        <v>0</v>
      </c>
      <c r="O126" s="20">
        <f t="shared" si="16"/>
        <v>0</v>
      </c>
      <c r="P126" s="20">
        <f t="shared" si="16"/>
        <v>0</v>
      </c>
      <c r="Q126" s="20">
        <f t="shared" si="16"/>
        <v>0</v>
      </c>
      <c r="R126" s="20">
        <f t="shared" si="16"/>
        <v>0</v>
      </c>
      <c r="S126" s="20">
        <f t="shared" si="16"/>
        <v>0</v>
      </c>
      <c r="T126" s="20">
        <f t="shared" si="16"/>
        <v>0</v>
      </c>
      <c r="U126" s="25">
        <f t="shared" si="16"/>
        <v>0</v>
      </c>
    </row>
    <row r="127" spans="9:21" x14ac:dyDescent="0.3">
      <c r="I127" s="123">
        <v>0.41666666666666702</v>
      </c>
      <c r="J127" s="24">
        <f t="shared" si="16"/>
        <v>3.8163674942158536</v>
      </c>
      <c r="K127" s="20">
        <f t="shared" si="16"/>
        <v>4.0142280717381027</v>
      </c>
      <c r="L127" s="20">
        <f t="shared" si="16"/>
        <v>4.9778225459751297</v>
      </c>
      <c r="M127" s="20">
        <f t="shared" si="16"/>
        <v>4.9778225459751297</v>
      </c>
      <c r="N127" s="20">
        <f t="shared" si="16"/>
        <v>4.5808126814520733</v>
      </c>
      <c r="O127" s="20">
        <f t="shared" si="16"/>
        <v>4.9778225459751297</v>
      </c>
      <c r="P127" s="20">
        <f t="shared" si="16"/>
        <v>4.9778225459751297</v>
      </c>
      <c r="Q127" s="20">
        <f t="shared" si="16"/>
        <v>4.9778225459751297</v>
      </c>
      <c r="R127" s="20">
        <f t="shared" si="16"/>
        <v>4.2638474932676331</v>
      </c>
      <c r="S127" s="20">
        <f t="shared" si="16"/>
        <v>3.6515784459141969</v>
      </c>
      <c r="T127" s="20">
        <f t="shared" si="16"/>
        <v>4.0142280717381027</v>
      </c>
      <c r="U127" s="25">
        <f t="shared" si="16"/>
        <v>0</v>
      </c>
    </row>
    <row r="128" spans="9:21" x14ac:dyDescent="0.3">
      <c r="I128" s="123">
        <v>0.45833333333333398</v>
      </c>
      <c r="J128" s="24">
        <f t="shared" si="16"/>
        <v>5.2754812441124272</v>
      </c>
      <c r="K128" s="20">
        <f t="shared" si="16"/>
        <v>5.9318517560771511</v>
      </c>
      <c r="L128" s="20">
        <f t="shared" si="16"/>
        <v>8.7684587128114231</v>
      </c>
      <c r="M128" s="20">
        <f t="shared" si="16"/>
        <v>8.7684587128114231</v>
      </c>
      <c r="N128" s="20">
        <f t="shared" si="16"/>
        <v>7.6746945452163686</v>
      </c>
      <c r="O128" s="20">
        <f t="shared" si="16"/>
        <v>8.7684587128114231</v>
      </c>
      <c r="P128" s="20">
        <f t="shared" si="16"/>
        <v>8.7684587128114231</v>
      </c>
      <c r="Q128" s="20">
        <f t="shared" si="16"/>
        <v>8.7684587128114231</v>
      </c>
      <c r="R128" s="20">
        <f t="shared" si="16"/>
        <v>6.7297581129593596</v>
      </c>
      <c r="S128" s="20">
        <f t="shared" si="16"/>
        <v>4.751040277751656</v>
      </c>
      <c r="T128" s="20">
        <f t="shared" si="16"/>
        <v>5.9318517560771511</v>
      </c>
      <c r="U128" s="25">
        <f t="shared" si="16"/>
        <v>0</v>
      </c>
    </row>
    <row r="129" spans="9:21" x14ac:dyDescent="0.3">
      <c r="I129" s="123">
        <v>0.5</v>
      </c>
      <c r="J129" s="24">
        <f t="shared" si="16"/>
        <v>7.0930368872690792</v>
      </c>
      <c r="K129" s="20">
        <f t="shared" si="16"/>
        <v>8.1983995682632553</v>
      </c>
      <c r="L129" s="20">
        <f t="shared" si="16"/>
        <v>12.557174994789932</v>
      </c>
      <c r="M129" s="20">
        <f t="shared" si="16"/>
        <v>12.557174994789932</v>
      </c>
      <c r="N129" s="20">
        <f t="shared" si="16"/>
        <v>10.936451351476705</v>
      </c>
      <c r="O129" s="20">
        <f t="shared" si="16"/>
        <v>12.557174994789932</v>
      </c>
      <c r="P129" s="20">
        <f t="shared" si="16"/>
        <v>12.557174994789932</v>
      </c>
      <c r="Q129" s="20">
        <f t="shared" si="16"/>
        <v>12.557174994789932</v>
      </c>
      <c r="R129" s="20">
        <f t="shared" si="16"/>
        <v>9.4808919667644318</v>
      </c>
      <c r="S129" s="20">
        <f t="shared" si="16"/>
        <v>6.1644436196409629</v>
      </c>
      <c r="T129" s="20">
        <f t="shared" si="16"/>
        <v>8.1983995682632553</v>
      </c>
      <c r="U129" s="25">
        <f t="shared" si="16"/>
        <v>0</v>
      </c>
    </row>
    <row r="130" spans="9:21" x14ac:dyDescent="0.3">
      <c r="I130" s="123">
        <v>0.54166666666666696</v>
      </c>
      <c r="J130" s="24">
        <f t="shared" si="16"/>
        <v>5.6901215157059255</v>
      </c>
      <c r="K130" s="20">
        <f t="shared" si="16"/>
        <v>6.4591699953163584</v>
      </c>
      <c r="L130" s="20">
        <f t="shared" si="16"/>
        <v>9.6937157651169059</v>
      </c>
      <c r="M130" s="20">
        <f t="shared" si="16"/>
        <v>9.6937157651169059</v>
      </c>
      <c r="N130" s="20">
        <f t="shared" si="16"/>
        <v>8.4597373180642421</v>
      </c>
      <c r="O130" s="20">
        <f t="shared" si="16"/>
        <v>9.6937157651169059</v>
      </c>
      <c r="P130" s="20">
        <f t="shared" si="16"/>
        <v>9.6937157651169059</v>
      </c>
      <c r="Q130" s="20">
        <f t="shared" si="16"/>
        <v>9.6937157651169059</v>
      </c>
      <c r="R130" s="20">
        <f t="shared" si="16"/>
        <v>7.3813369153037343</v>
      </c>
      <c r="S130" s="20">
        <f t="shared" si="16"/>
        <v>5.0668479663377752</v>
      </c>
      <c r="T130" s="20">
        <f t="shared" si="16"/>
        <v>6.4591699953163584</v>
      </c>
      <c r="U130" s="25">
        <f t="shared" si="16"/>
        <v>0</v>
      </c>
    </row>
    <row r="131" spans="9:21" x14ac:dyDescent="0.3">
      <c r="I131" s="123">
        <v>0.58333333333333404</v>
      </c>
      <c r="J131" s="24">
        <f t="shared" si="16"/>
        <v>6.3362020740910907</v>
      </c>
      <c r="K131" s="20">
        <f t="shared" si="16"/>
        <v>7.2676025094213514</v>
      </c>
      <c r="L131" s="20">
        <f t="shared" si="16"/>
        <v>11.055382410641698</v>
      </c>
      <c r="M131" s="20">
        <f t="shared" si="16"/>
        <v>11.055382410641698</v>
      </c>
      <c r="N131" s="20">
        <f t="shared" si="16"/>
        <v>9.6294390918059776</v>
      </c>
      <c r="O131" s="20">
        <f t="shared" si="16"/>
        <v>11.055382410641698</v>
      </c>
      <c r="P131" s="20">
        <f t="shared" si="16"/>
        <v>11.055382410641698</v>
      </c>
      <c r="Q131" s="20">
        <f t="shared" si="16"/>
        <v>11.055382410641698</v>
      </c>
      <c r="R131" s="20">
        <f t="shared" si="16"/>
        <v>8.3654585941033588</v>
      </c>
      <c r="S131" s="20">
        <f t="shared" si="16"/>
        <v>5.5672397451507436</v>
      </c>
      <c r="T131" s="20">
        <f t="shared" si="16"/>
        <v>7.2676025094213514</v>
      </c>
      <c r="U131" s="25">
        <f t="shared" si="16"/>
        <v>0</v>
      </c>
    </row>
    <row r="132" spans="9:21" x14ac:dyDescent="0.3">
      <c r="I132" s="123">
        <v>0.625</v>
      </c>
      <c r="J132" s="24">
        <f t="shared" si="16"/>
        <v>7.7349135958679085</v>
      </c>
      <c r="K132" s="20">
        <f t="shared" si="16"/>
        <v>8.9768595376464759</v>
      </c>
      <c r="L132" s="20">
        <f t="shared" si="16"/>
        <v>13.770203153243358</v>
      </c>
      <c r="M132" s="20">
        <f t="shared" si="16"/>
        <v>13.770203153243358</v>
      </c>
      <c r="N132" s="20">
        <f t="shared" si="16"/>
        <v>12.003436565834079</v>
      </c>
      <c r="O132" s="20">
        <f t="shared" si="16"/>
        <v>13.770203153243358</v>
      </c>
      <c r="P132" s="20">
        <f t="shared" si="16"/>
        <v>13.770203153243358</v>
      </c>
      <c r="Q132" s="20">
        <f t="shared" si="16"/>
        <v>13.770203153243358</v>
      </c>
      <c r="R132" s="20">
        <f t="shared" si="16"/>
        <v>10.402042893671535</v>
      </c>
      <c r="S132" s="20">
        <f t="shared" si="16"/>
        <v>6.6787877643741353</v>
      </c>
      <c r="T132" s="20">
        <f t="shared" si="16"/>
        <v>8.9768595376464759</v>
      </c>
      <c r="U132" s="25">
        <f t="shared" si="16"/>
        <v>0</v>
      </c>
    </row>
    <row r="133" spans="9:21" x14ac:dyDescent="0.3">
      <c r="I133" s="123">
        <v>0.66666666666666696</v>
      </c>
      <c r="J133" s="24">
        <f t="shared" si="16"/>
        <v>8.6902757943747133</v>
      </c>
      <c r="K133" s="20">
        <f t="shared" si="16"/>
        <v>10.120434913045813</v>
      </c>
      <c r="L133" s="20">
        <f t="shared" si="16"/>
        <v>15.494590640759441</v>
      </c>
      <c r="M133" s="20">
        <f t="shared" si="16"/>
        <v>15.494590640759441</v>
      </c>
      <c r="N133" s="20">
        <f t="shared" si="16"/>
        <v>13.535618200966439</v>
      </c>
      <c r="O133" s="20">
        <f t="shared" si="16"/>
        <v>15.494590640759441</v>
      </c>
      <c r="P133" s="20">
        <f t="shared" si="16"/>
        <v>15.494590640759441</v>
      </c>
      <c r="Q133" s="20">
        <f t="shared" si="16"/>
        <v>15.494590640759441</v>
      </c>
      <c r="R133" s="20">
        <f t="shared" si="16"/>
        <v>11.739271626053721</v>
      </c>
      <c r="S133" s="20">
        <f t="shared" si="16"/>
        <v>7.4555403582614304</v>
      </c>
      <c r="T133" s="20">
        <f t="shared" si="16"/>
        <v>10.120434913045813</v>
      </c>
      <c r="U133" s="25">
        <f t="shared" si="16"/>
        <v>0</v>
      </c>
    </row>
    <row r="134" spans="9:21" x14ac:dyDescent="0.3">
      <c r="I134" s="123">
        <v>0.70833333333333404</v>
      </c>
      <c r="J134" s="24">
        <f t="shared" si="16"/>
        <v>4.2095220606159387</v>
      </c>
      <c r="K134" s="20">
        <f t="shared" si="16"/>
        <v>4.5357674262871228</v>
      </c>
      <c r="L134" s="20">
        <f t="shared" si="16"/>
        <v>6.1002163815679182</v>
      </c>
      <c r="M134" s="20">
        <f t="shared" si="16"/>
        <v>6.1002163815679182</v>
      </c>
      <c r="N134" s="20">
        <f t="shared" si="16"/>
        <v>5.4701943274454266</v>
      </c>
      <c r="O134" s="20">
        <f t="shared" si="16"/>
        <v>6.1002163815679182</v>
      </c>
      <c r="P134" s="20">
        <f t="shared" si="16"/>
        <v>6.1002163815679182</v>
      </c>
      <c r="Q134" s="20">
        <f t="shared" si="16"/>
        <v>6.1002163815679182</v>
      </c>
      <c r="R134" s="20">
        <f t="shared" si="16"/>
        <v>4.9518081764595649</v>
      </c>
      <c r="S134" s="20">
        <f t="shared" si="16"/>
        <v>3.956981614697213</v>
      </c>
      <c r="T134" s="20">
        <f t="shared" si="16"/>
        <v>4.5357674262871228</v>
      </c>
      <c r="U134" s="25">
        <f t="shared" si="16"/>
        <v>0</v>
      </c>
    </row>
    <row r="135" spans="9:21" x14ac:dyDescent="0.3">
      <c r="I135" s="123">
        <v>0.750000000000001</v>
      </c>
      <c r="J135" s="24">
        <f t="shared" si="16"/>
        <v>2.575881522355246</v>
      </c>
      <c r="K135" s="20">
        <f t="shared" si="16"/>
        <v>2.868066935244542</v>
      </c>
      <c r="L135" s="20">
        <f t="shared" si="16"/>
        <v>3.4114992349827844</v>
      </c>
      <c r="M135" s="20">
        <f t="shared" si="16"/>
        <v>3.4114992349827844</v>
      </c>
      <c r="N135" s="20">
        <f t="shared" si="16"/>
        <v>3.2687167839985705</v>
      </c>
      <c r="O135" s="20">
        <f t="shared" si="16"/>
        <v>3.4114992349827844</v>
      </c>
      <c r="P135" s="20">
        <f t="shared" si="16"/>
        <v>3.4114992349827844</v>
      </c>
      <c r="Q135" s="20">
        <f t="shared" si="16"/>
        <v>3.4114992349827844</v>
      </c>
      <c r="R135" s="20">
        <f t="shared" si="16"/>
        <v>3.0930255907520063</v>
      </c>
      <c r="S135" s="20">
        <f t="shared" si="16"/>
        <v>2.1968367890375475</v>
      </c>
      <c r="T135" s="20">
        <f t="shared" si="16"/>
        <v>2.868066935244542</v>
      </c>
      <c r="U135" s="25">
        <f t="shared" si="16"/>
        <v>0</v>
      </c>
    </row>
    <row r="136" spans="9:21" x14ac:dyDescent="0.3">
      <c r="I136" s="123">
        <v>0.79166666666666696</v>
      </c>
      <c r="J136" s="24">
        <f t="shared" si="16"/>
        <v>2.2022642341408414</v>
      </c>
      <c r="K136" s="20">
        <f t="shared" si="16"/>
        <v>2.5674435554790307</v>
      </c>
      <c r="L136" s="20">
        <f t="shared" si="16"/>
        <v>3.2465813155753267</v>
      </c>
      <c r="M136" s="20">
        <f t="shared" si="16"/>
        <v>3.2465813155753267</v>
      </c>
      <c r="N136" s="20">
        <f t="shared" si="16"/>
        <v>3.0727739798338689</v>
      </c>
      <c r="O136" s="20">
        <f t="shared" si="16"/>
        <v>3.2465813155753267</v>
      </c>
      <c r="P136" s="20">
        <f t="shared" si="16"/>
        <v>3.2465813155753267</v>
      </c>
      <c r="Q136" s="20">
        <f t="shared" si="16"/>
        <v>3.2465813155753267</v>
      </c>
      <c r="R136" s="20">
        <f t="shared" si="16"/>
        <v>2.8517645683875799</v>
      </c>
      <c r="S136" s="20">
        <f t="shared" si="16"/>
        <v>1.7371816351596863</v>
      </c>
      <c r="T136" s="20">
        <f t="shared" si="16"/>
        <v>2.5674435554790307</v>
      </c>
      <c r="U136" s="25">
        <f t="shared" si="16"/>
        <v>0</v>
      </c>
    </row>
    <row r="137" spans="9:21" x14ac:dyDescent="0.3">
      <c r="I137" s="123">
        <v>0.83333333333333404</v>
      </c>
      <c r="J137" s="24">
        <f t="shared" si="16"/>
        <v>0</v>
      </c>
      <c r="K137" s="20">
        <f t="shared" si="16"/>
        <v>0</v>
      </c>
      <c r="L137" s="20">
        <f t="shared" si="16"/>
        <v>0</v>
      </c>
      <c r="M137" s="20">
        <f t="shared" si="16"/>
        <v>0</v>
      </c>
      <c r="N137" s="20">
        <f t="shared" si="16"/>
        <v>0</v>
      </c>
      <c r="O137" s="20">
        <f t="shared" si="16"/>
        <v>0</v>
      </c>
      <c r="P137" s="20">
        <f t="shared" si="16"/>
        <v>0</v>
      </c>
      <c r="Q137" s="20">
        <f t="shared" si="16"/>
        <v>0</v>
      </c>
      <c r="R137" s="20">
        <f t="shared" si="16"/>
        <v>0</v>
      </c>
      <c r="S137" s="20">
        <f t="shared" si="16"/>
        <v>0</v>
      </c>
      <c r="T137" s="20">
        <f t="shared" si="16"/>
        <v>0</v>
      </c>
      <c r="U137" s="25">
        <f t="shared" si="16"/>
        <v>0</v>
      </c>
    </row>
    <row r="138" spans="9:21" x14ac:dyDescent="0.3">
      <c r="I138" s="123">
        <v>0.875000000000001</v>
      </c>
      <c r="J138" s="24">
        <f t="shared" si="16"/>
        <v>2.2022642341408414</v>
      </c>
      <c r="K138" s="20">
        <f t="shared" si="16"/>
        <v>2.5674435554790307</v>
      </c>
      <c r="L138" s="20">
        <f t="shared" si="16"/>
        <v>3.2465813155753267</v>
      </c>
      <c r="M138" s="20">
        <f t="shared" si="16"/>
        <v>3.2465813155753267</v>
      </c>
      <c r="N138" s="20">
        <f t="shared" si="16"/>
        <v>3.0727739798338689</v>
      </c>
      <c r="O138" s="20">
        <f t="shared" si="16"/>
        <v>3.2465813155753267</v>
      </c>
      <c r="P138" s="20">
        <f t="shared" si="16"/>
        <v>3.2465813155753267</v>
      </c>
      <c r="Q138" s="20">
        <f t="shared" si="16"/>
        <v>3.2465813155753267</v>
      </c>
      <c r="R138" s="20">
        <f t="shared" si="16"/>
        <v>2.8517645683875799</v>
      </c>
      <c r="S138" s="20">
        <f t="shared" si="16"/>
        <v>1.7371816351596863</v>
      </c>
      <c r="T138" s="20">
        <f t="shared" si="16"/>
        <v>2.5674435554790307</v>
      </c>
      <c r="U138" s="25">
        <f t="shared" si="16"/>
        <v>0</v>
      </c>
    </row>
    <row r="139" spans="9:21" x14ac:dyDescent="0.3">
      <c r="I139" s="123">
        <v>0.91666666666666696</v>
      </c>
      <c r="J139" s="24">
        <f t="shared" si="16"/>
        <v>0</v>
      </c>
      <c r="K139" s="20">
        <f t="shared" si="16"/>
        <v>0</v>
      </c>
      <c r="L139" s="20">
        <f t="shared" ref="K139:U140" si="17">IF(L28&gt;2,-0.00299346*L28^6+0.1340268*L28^5-2.3383*L28^4+19.879926*L28^3-84.552447*L28^2+174.52339*L28-136.641818,0)</f>
        <v>0</v>
      </c>
      <c r="M139" s="20">
        <f t="shared" si="17"/>
        <v>0</v>
      </c>
      <c r="N139" s="20">
        <f t="shared" si="17"/>
        <v>0</v>
      </c>
      <c r="O139" s="20">
        <f t="shared" si="17"/>
        <v>0</v>
      </c>
      <c r="P139" s="20">
        <f t="shared" si="17"/>
        <v>0</v>
      </c>
      <c r="Q139" s="20">
        <f t="shared" si="17"/>
        <v>0</v>
      </c>
      <c r="R139" s="20">
        <f t="shared" si="17"/>
        <v>0</v>
      </c>
      <c r="S139" s="20">
        <f t="shared" si="17"/>
        <v>0</v>
      </c>
      <c r="T139" s="20">
        <f t="shared" si="17"/>
        <v>0</v>
      </c>
      <c r="U139" s="25">
        <f t="shared" si="17"/>
        <v>0</v>
      </c>
    </row>
    <row r="140" spans="9:21" x14ac:dyDescent="0.3">
      <c r="I140" s="123">
        <v>0.95833333333333404</v>
      </c>
      <c r="J140" s="24">
        <f t="shared" si="16"/>
        <v>0</v>
      </c>
      <c r="K140" s="20">
        <f t="shared" si="17"/>
        <v>0</v>
      </c>
      <c r="L140" s="20">
        <f t="shared" si="17"/>
        <v>0</v>
      </c>
      <c r="M140" s="20">
        <f t="shared" si="17"/>
        <v>0</v>
      </c>
      <c r="N140" s="20">
        <f t="shared" si="17"/>
        <v>0</v>
      </c>
      <c r="O140" s="20">
        <f t="shared" si="17"/>
        <v>0</v>
      </c>
      <c r="P140" s="20">
        <f t="shared" si="17"/>
        <v>0</v>
      </c>
      <c r="Q140" s="20">
        <f t="shared" si="17"/>
        <v>0</v>
      </c>
      <c r="R140" s="20">
        <f t="shared" si="17"/>
        <v>0</v>
      </c>
      <c r="S140" s="20">
        <f t="shared" si="17"/>
        <v>0</v>
      </c>
      <c r="T140" s="20">
        <f t="shared" si="17"/>
        <v>0</v>
      </c>
      <c r="U140" s="25">
        <f t="shared" si="17"/>
        <v>0</v>
      </c>
    </row>
    <row r="141" spans="9:21" x14ac:dyDescent="0.3">
      <c r="I141" s="122"/>
      <c r="J141" s="24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5"/>
    </row>
    <row r="142" spans="9:21" ht="15" thickBot="1" x14ac:dyDescent="0.35">
      <c r="I142" s="124"/>
      <c r="J142" s="26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8"/>
    </row>
    <row r="148" spans="9:21" ht="15" thickBot="1" x14ac:dyDescent="0.35"/>
    <row r="149" spans="9:21" ht="15" thickBot="1" x14ac:dyDescent="0.35">
      <c r="I149" s="4" t="s">
        <v>48</v>
      </c>
      <c r="J149" s="4" t="s">
        <v>0</v>
      </c>
      <c r="K149" s="5" t="s">
        <v>1</v>
      </c>
      <c r="L149" s="5" t="s">
        <v>2</v>
      </c>
      <c r="M149" s="5" t="s">
        <v>3</v>
      </c>
      <c r="N149" s="5" t="s">
        <v>2</v>
      </c>
      <c r="O149" s="5" t="s">
        <v>0</v>
      </c>
      <c r="P149" s="5" t="s">
        <v>4</v>
      </c>
      <c r="Q149" s="5" t="s">
        <v>3</v>
      </c>
      <c r="R149" s="5" t="s">
        <v>5</v>
      </c>
      <c r="S149" s="5" t="s">
        <v>6</v>
      </c>
      <c r="T149" s="5" t="s">
        <v>7</v>
      </c>
      <c r="U149" s="6" t="s">
        <v>8</v>
      </c>
    </row>
    <row r="150" spans="9:21" x14ac:dyDescent="0.3">
      <c r="I150" s="122"/>
      <c r="J150" s="21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3"/>
    </row>
    <row r="151" spans="9:21" x14ac:dyDescent="0.3">
      <c r="I151" s="123">
        <v>0</v>
      </c>
      <c r="J151" s="24">
        <f>J117*30</f>
        <v>0</v>
      </c>
      <c r="K151" s="20">
        <f t="shared" ref="K151:U151" si="18">K117*30</f>
        <v>0</v>
      </c>
      <c r="L151" s="20">
        <f t="shared" si="18"/>
        <v>0</v>
      </c>
      <c r="M151" s="20">
        <f t="shared" si="18"/>
        <v>0</v>
      </c>
      <c r="N151" s="20">
        <f t="shared" si="18"/>
        <v>0</v>
      </c>
      <c r="O151" s="20">
        <f t="shared" si="18"/>
        <v>0</v>
      </c>
      <c r="P151" s="20">
        <f t="shared" si="18"/>
        <v>0</v>
      </c>
      <c r="Q151" s="20">
        <f t="shared" si="18"/>
        <v>0</v>
      </c>
      <c r="R151" s="20">
        <f t="shared" si="18"/>
        <v>0</v>
      </c>
      <c r="S151" s="20">
        <f t="shared" si="18"/>
        <v>0</v>
      </c>
      <c r="T151" s="20">
        <f t="shared" si="18"/>
        <v>0</v>
      </c>
      <c r="U151" s="25">
        <f t="shared" si="18"/>
        <v>0</v>
      </c>
    </row>
    <row r="152" spans="9:21" x14ac:dyDescent="0.3">
      <c r="I152" s="123">
        <v>4.1666666666666699E-2</v>
      </c>
      <c r="J152" s="24">
        <f t="shared" ref="J152:U174" si="19">J118*30</f>
        <v>100.8053316942852</v>
      </c>
      <c r="K152" s="20">
        <f t="shared" si="19"/>
        <v>105.21365767811403</v>
      </c>
      <c r="L152" s="20">
        <f t="shared" si="19"/>
        <v>118.70944844091639</v>
      </c>
      <c r="M152" s="20">
        <f t="shared" si="19"/>
        <v>118.70944844091639</v>
      </c>
      <c r="N152" s="20">
        <f t="shared" si="19"/>
        <v>113.65751162687616</v>
      </c>
      <c r="O152" s="20">
        <f t="shared" si="19"/>
        <v>118.70944844091639</v>
      </c>
      <c r="P152" s="20">
        <f t="shared" si="19"/>
        <v>118.70944844091639</v>
      </c>
      <c r="Q152" s="20">
        <f t="shared" si="19"/>
        <v>118.70944844091639</v>
      </c>
      <c r="R152" s="20">
        <f t="shared" si="19"/>
        <v>109.31711159840802</v>
      </c>
      <c r="S152" s="20">
        <f t="shared" si="19"/>
        <v>95.479205690384674</v>
      </c>
      <c r="T152" s="20">
        <f t="shared" si="19"/>
        <v>105.21365767811403</v>
      </c>
      <c r="U152" s="25">
        <f t="shared" si="19"/>
        <v>0</v>
      </c>
    </row>
    <row r="153" spans="9:21" x14ac:dyDescent="0.3">
      <c r="I153" s="123">
        <v>8.3333333333333301E-2</v>
      </c>
      <c r="J153" s="24">
        <f t="shared" si="19"/>
        <v>88.369267065623376</v>
      </c>
      <c r="K153" s="20">
        <f t="shared" si="19"/>
        <v>94.870297764661018</v>
      </c>
      <c r="L153" s="20">
        <f t="shared" si="19"/>
        <v>107.94830255654688</v>
      </c>
      <c r="M153" s="20">
        <f t="shared" si="19"/>
        <v>107.94830255654688</v>
      </c>
      <c r="N153" s="20">
        <f t="shared" si="19"/>
        <v>104.1392218009571</v>
      </c>
      <c r="O153" s="20">
        <f t="shared" si="19"/>
        <v>107.94830255654688</v>
      </c>
      <c r="P153" s="20">
        <f t="shared" si="19"/>
        <v>107.94830255654688</v>
      </c>
      <c r="Q153" s="20">
        <f t="shared" si="19"/>
        <v>107.94830255654688</v>
      </c>
      <c r="R153" s="20">
        <f t="shared" si="19"/>
        <v>99.944280457302739</v>
      </c>
      <c r="S153" s="20">
        <f t="shared" si="19"/>
        <v>79.835637529447467</v>
      </c>
      <c r="T153" s="20">
        <f t="shared" si="19"/>
        <v>94.870297764661018</v>
      </c>
      <c r="U153" s="25">
        <f t="shared" si="19"/>
        <v>0</v>
      </c>
    </row>
    <row r="154" spans="9:21" x14ac:dyDescent="0.3">
      <c r="I154" s="123">
        <v>0.125</v>
      </c>
      <c r="J154" s="24">
        <f t="shared" si="19"/>
        <v>94.524836538554382</v>
      </c>
      <c r="K154" s="20">
        <f t="shared" si="19"/>
        <v>99.834440162052829</v>
      </c>
      <c r="L154" s="20">
        <f t="shared" si="19"/>
        <v>112.15374726957123</v>
      </c>
      <c r="M154" s="20">
        <f t="shared" si="19"/>
        <v>112.15374726957123</v>
      </c>
      <c r="N154" s="20">
        <f t="shared" si="19"/>
        <v>108.1299392419146</v>
      </c>
      <c r="O154" s="20">
        <f t="shared" si="19"/>
        <v>112.15374726957123</v>
      </c>
      <c r="P154" s="20">
        <f t="shared" si="19"/>
        <v>112.15374726957123</v>
      </c>
      <c r="Q154" s="20">
        <f t="shared" si="19"/>
        <v>112.15374726957123</v>
      </c>
      <c r="R154" s="20">
        <f t="shared" si="19"/>
        <v>104.18647435535718</v>
      </c>
      <c r="S154" s="20">
        <f t="shared" si="19"/>
        <v>87.645395093824163</v>
      </c>
      <c r="T154" s="20">
        <f t="shared" si="19"/>
        <v>99.834440162052829</v>
      </c>
      <c r="U154" s="25">
        <f t="shared" si="19"/>
        <v>0</v>
      </c>
    </row>
    <row r="155" spans="9:21" x14ac:dyDescent="0.3">
      <c r="I155" s="123">
        <v>0.16666666666666699</v>
      </c>
      <c r="J155" s="24">
        <f t="shared" si="19"/>
        <v>94.524836538554382</v>
      </c>
      <c r="K155" s="20">
        <f t="shared" si="19"/>
        <v>99.834440162052829</v>
      </c>
      <c r="L155" s="20">
        <f t="shared" si="19"/>
        <v>112.15374726957123</v>
      </c>
      <c r="M155" s="20">
        <f t="shared" si="19"/>
        <v>112.15374726957123</v>
      </c>
      <c r="N155" s="20">
        <f t="shared" si="19"/>
        <v>108.1299392419146</v>
      </c>
      <c r="O155" s="20">
        <f t="shared" si="19"/>
        <v>112.15374726957123</v>
      </c>
      <c r="P155" s="20">
        <f t="shared" si="19"/>
        <v>112.15374726957123</v>
      </c>
      <c r="Q155" s="20">
        <f t="shared" si="19"/>
        <v>112.15374726957123</v>
      </c>
      <c r="R155" s="20">
        <f t="shared" si="19"/>
        <v>104.18647435535718</v>
      </c>
      <c r="S155" s="20">
        <f t="shared" si="19"/>
        <v>87.645395093824163</v>
      </c>
      <c r="T155" s="20">
        <f t="shared" si="19"/>
        <v>99.834440162052829</v>
      </c>
      <c r="U155" s="25">
        <f t="shared" si="19"/>
        <v>0</v>
      </c>
    </row>
    <row r="156" spans="9:21" x14ac:dyDescent="0.3">
      <c r="I156" s="123">
        <v>0.20833333333333301</v>
      </c>
      <c r="J156" s="24">
        <f t="shared" si="19"/>
        <v>94.524836538554382</v>
      </c>
      <c r="K156" s="20">
        <f t="shared" si="19"/>
        <v>99.834440162052829</v>
      </c>
      <c r="L156" s="20">
        <f t="shared" si="19"/>
        <v>112.15374726957123</v>
      </c>
      <c r="M156" s="20">
        <f t="shared" si="19"/>
        <v>112.15374726957123</v>
      </c>
      <c r="N156" s="20">
        <f t="shared" si="19"/>
        <v>108.1299392419146</v>
      </c>
      <c r="O156" s="20">
        <f t="shared" si="19"/>
        <v>112.15374726957123</v>
      </c>
      <c r="P156" s="20">
        <f t="shared" si="19"/>
        <v>112.15374726957123</v>
      </c>
      <c r="Q156" s="20">
        <f t="shared" si="19"/>
        <v>112.15374726957123</v>
      </c>
      <c r="R156" s="20">
        <f t="shared" si="19"/>
        <v>104.18647435535718</v>
      </c>
      <c r="S156" s="20">
        <f t="shared" si="19"/>
        <v>87.645395093824163</v>
      </c>
      <c r="T156" s="20">
        <f t="shared" si="19"/>
        <v>99.834440162052829</v>
      </c>
      <c r="U156" s="25">
        <f t="shared" si="19"/>
        <v>0</v>
      </c>
    </row>
    <row r="157" spans="9:21" x14ac:dyDescent="0.3">
      <c r="I157" s="123">
        <v>0.25</v>
      </c>
      <c r="J157" s="24">
        <f t="shared" si="19"/>
        <v>105.85747940764179</v>
      </c>
      <c r="K157" s="20">
        <f t="shared" si="19"/>
        <v>110.15010523176272</v>
      </c>
      <c r="L157" s="20">
        <f t="shared" si="19"/>
        <v>127.25416482808157</v>
      </c>
      <c r="M157" s="20">
        <f t="shared" si="19"/>
        <v>127.25416482808157</v>
      </c>
      <c r="N157" s="20">
        <f t="shared" si="19"/>
        <v>120.36130737166843</v>
      </c>
      <c r="O157" s="20">
        <f t="shared" si="19"/>
        <v>127.25416482808157</v>
      </c>
      <c r="P157" s="20">
        <f t="shared" si="19"/>
        <v>127.25416482808157</v>
      </c>
      <c r="Q157" s="20">
        <f t="shared" si="19"/>
        <v>127.25416482808157</v>
      </c>
      <c r="R157" s="20">
        <f t="shared" si="19"/>
        <v>114.8099340647525</v>
      </c>
      <c r="S157" s="20">
        <f t="shared" si="19"/>
        <v>101.32862493000175</v>
      </c>
      <c r="T157" s="20">
        <f t="shared" si="19"/>
        <v>110.15010523176272</v>
      </c>
      <c r="U157" s="25">
        <f t="shared" si="19"/>
        <v>0</v>
      </c>
    </row>
    <row r="158" spans="9:21" x14ac:dyDescent="0.3">
      <c r="I158" s="123">
        <v>0.29166666666666702</v>
      </c>
      <c r="J158" s="24">
        <f t="shared" si="19"/>
        <v>88.369267065623376</v>
      </c>
      <c r="K158" s="20">
        <f t="shared" si="19"/>
        <v>94.870297764661018</v>
      </c>
      <c r="L158" s="20">
        <f t="shared" si="19"/>
        <v>107.94830255654688</v>
      </c>
      <c r="M158" s="20">
        <f t="shared" si="19"/>
        <v>107.94830255654688</v>
      </c>
      <c r="N158" s="20">
        <f t="shared" si="19"/>
        <v>104.1392218009571</v>
      </c>
      <c r="O158" s="20">
        <f t="shared" si="19"/>
        <v>107.94830255654688</v>
      </c>
      <c r="P158" s="20">
        <f t="shared" si="19"/>
        <v>107.94830255654688</v>
      </c>
      <c r="Q158" s="20">
        <f t="shared" si="19"/>
        <v>107.94830255654688</v>
      </c>
      <c r="R158" s="20">
        <f t="shared" si="19"/>
        <v>99.944280457302739</v>
      </c>
      <c r="S158" s="20">
        <f t="shared" si="19"/>
        <v>79.835637529447467</v>
      </c>
      <c r="T158" s="20">
        <f t="shared" si="19"/>
        <v>94.870297764661018</v>
      </c>
      <c r="U158" s="25">
        <f t="shared" si="19"/>
        <v>0</v>
      </c>
    </row>
    <row r="159" spans="9:21" x14ac:dyDescent="0.3">
      <c r="I159" s="123">
        <v>0.33333333333333398</v>
      </c>
      <c r="J159" s="24">
        <f t="shared" si="19"/>
        <v>46.098052593624175</v>
      </c>
      <c r="K159" s="20">
        <f t="shared" si="19"/>
        <v>60.593098304279351</v>
      </c>
      <c r="L159" s="20">
        <f t="shared" si="19"/>
        <v>88.547269588453901</v>
      </c>
      <c r="M159" s="20">
        <f t="shared" si="19"/>
        <v>88.547269588453901</v>
      </c>
      <c r="N159" s="20">
        <f t="shared" si="19"/>
        <v>81.332774389172755</v>
      </c>
      <c r="O159" s="20">
        <f t="shared" si="19"/>
        <v>88.547269588453901</v>
      </c>
      <c r="P159" s="20">
        <f t="shared" si="19"/>
        <v>88.547269588453901</v>
      </c>
      <c r="Q159" s="20">
        <f t="shared" si="19"/>
        <v>88.547269588453901</v>
      </c>
      <c r="R159" s="20">
        <f t="shared" si="19"/>
        <v>72.170209054886527</v>
      </c>
      <c r="S159" s="20">
        <f t="shared" si="19"/>
        <v>28.143333683328819</v>
      </c>
      <c r="T159" s="20">
        <f t="shared" si="19"/>
        <v>60.593098304279351</v>
      </c>
      <c r="U159" s="25">
        <f t="shared" si="19"/>
        <v>0</v>
      </c>
    </row>
    <row r="160" spans="9:21" x14ac:dyDescent="0.3">
      <c r="I160" s="123">
        <v>0.375</v>
      </c>
      <c r="J160" s="24">
        <f t="shared" si="19"/>
        <v>0</v>
      </c>
      <c r="K160" s="20">
        <f t="shared" si="19"/>
        <v>0</v>
      </c>
      <c r="L160" s="20">
        <f t="shared" si="19"/>
        <v>0</v>
      </c>
      <c r="M160" s="20">
        <f t="shared" si="19"/>
        <v>0</v>
      </c>
      <c r="N160" s="20">
        <f t="shared" si="19"/>
        <v>0</v>
      </c>
      <c r="O160" s="20">
        <f t="shared" si="19"/>
        <v>0</v>
      </c>
      <c r="P160" s="20">
        <f t="shared" si="19"/>
        <v>0</v>
      </c>
      <c r="Q160" s="20">
        <f t="shared" si="19"/>
        <v>0</v>
      </c>
      <c r="R160" s="20">
        <f t="shared" si="19"/>
        <v>0</v>
      </c>
      <c r="S160" s="20">
        <f t="shared" si="19"/>
        <v>0</v>
      </c>
      <c r="T160" s="20">
        <f t="shared" si="19"/>
        <v>0</v>
      </c>
      <c r="U160" s="25">
        <f t="shared" si="19"/>
        <v>0</v>
      </c>
    </row>
    <row r="161" spans="9:26" x14ac:dyDescent="0.3">
      <c r="I161" s="123">
        <v>0.41666666666666702</v>
      </c>
      <c r="J161" s="24">
        <f t="shared" si="19"/>
        <v>114.49102482647561</v>
      </c>
      <c r="K161" s="20">
        <f t="shared" si="19"/>
        <v>120.42684215214308</v>
      </c>
      <c r="L161" s="20">
        <f t="shared" si="19"/>
        <v>149.33467637925389</v>
      </c>
      <c r="M161" s="20">
        <f t="shared" si="19"/>
        <v>149.33467637925389</v>
      </c>
      <c r="N161" s="20">
        <f t="shared" si="19"/>
        <v>137.4243804435622</v>
      </c>
      <c r="O161" s="20">
        <f t="shared" si="19"/>
        <v>149.33467637925389</v>
      </c>
      <c r="P161" s="20">
        <f t="shared" si="19"/>
        <v>149.33467637925389</v>
      </c>
      <c r="Q161" s="20">
        <f t="shared" si="19"/>
        <v>149.33467637925389</v>
      </c>
      <c r="R161" s="20">
        <f t="shared" si="19"/>
        <v>127.91542479802899</v>
      </c>
      <c r="S161" s="20">
        <f t="shared" si="19"/>
        <v>109.54735337742591</v>
      </c>
      <c r="T161" s="20">
        <f t="shared" si="19"/>
        <v>120.42684215214308</v>
      </c>
      <c r="U161" s="25">
        <f t="shared" si="19"/>
        <v>0</v>
      </c>
    </row>
    <row r="162" spans="9:26" x14ac:dyDescent="0.3">
      <c r="I162" s="123">
        <v>0.45833333333333398</v>
      </c>
      <c r="J162" s="24">
        <f t="shared" si="19"/>
        <v>158.26443732337282</v>
      </c>
      <c r="K162" s="20">
        <f t="shared" si="19"/>
        <v>177.95555268231453</v>
      </c>
      <c r="L162" s="20">
        <f t="shared" si="19"/>
        <v>263.05376138434269</v>
      </c>
      <c r="M162" s="20">
        <f t="shared" si="19"/>
        <v>263.05376138434269</v>
      </c>
      <c r="N162" s="20">
        <f t="shared" si="19"/>
        <v>230.24083635649106</v>
      </c>
      <c r="O162" s="20">
        <f t="shared" si="19"/>
        <v>263.05376138434269</v>
      </c>
      <c r="P162" s="20">
        <f t="shared" si="19"/>
        <v>263.05376138434269</v>
      </c>
      <c r="Q162" s="20">
        <f t="shared" si="19"/>
        <v>263.05376138434269</v>
      </c>
      <c r="R162" s="20">
        <f t="shared" si="19"/>
        <v>201.89274338878079</v>
      </c>
      <c r="S162" s="20">
        <f t="shared" si="19"/>
        <v>142.53120833254968</v>
      </c>
      <c r="T162" s="20">
        <f t="shared" si="19"/>
        <v>177.95555268231453</v>
      </c>
      <c r="U162" s="25">
        <f t="shared" si="19"/>
        <v>0</v>
      </c>
    </row>
    <row r="163" spans="9:26" x14ac:dyDescent="0.3">
      <c r="I163" s="123">
        <v>0.5</v>
      </c>
      <c r="J163" s="24">
        <f t="shared" si="19"/>
        <v>212.79110661807238</v>
      </c>
      <c r="K163" s="20">
        <f t="shared" si="19"/>
        <v>245.95198704789766</v>
      </c>
      <c r="L163" s="20">
        <f t="shared" si="19"/>
        <v>376.71524984369796</v>
      </c>
      <c r="M163" s="20">
        <f t="shared" si="19"/>
        <v>376.71524984369796</v>
      </c>
      <c r="N163" s="20">
        <f t="shared" si="19"/>
        <v>328.09354054430116</v>
      </c>
      <c r="O163" s="20">
        <f t="shared" si="19"/>
        <v>376.71524984369796</v>
      </c>
      <c r="P163" s="20">
        <f t="shared" si="19"/>
        <v>376.71524984369796</v>
      </c>
      <c r="Q163" s="20">
        <f t="shared" si="19"/>
        <v>376.71524984369796</v>
      </c>
      <c r="R163" s="20">
        <f t="shared" si="19"/>
        <v>284.42675900293295</v>
      </c>
      <c r="S163" s="20">
        <f t="shared" si="19"/>
        <v>184.93330858922889</v>
      </c>
      <c r="T163" s="20">
        <f t="shared" si="19"/>
        <v>245.95198704789766</v>
      </c>
      <c r="U163" s="25">
        <f t="shared" si="19"/>
        <v>0</v>
      </c>
    </row>
    <row r="164" spans="9:26" x14ac:dyDescent="0.3">
      <c r="I164" s="123">
        <v>0.54166666666666696</v>
      </c>
      <c r="J164" s="24">
        <f t="shared" si="19"/>
        <v>170.70364547117777</v>
      </c>
      <c r="K164" s="20">
        <f t="shared" si="19"/>
        <v>193.77509985949075</v>
      </c>
      <c r="L164" s="20">
        <f t="shared" si="19"/>
        <v>290.81147295350718</v>
      </c>
      <c r="M164" s="20">
        <f t="shared" si="19"/>
        <v>290.81147295350718</v>
      </c>
      <c r="N164" s="20">
        <f t="shared" si="19"/>
        <v>253.79211954192726</v>
      </c>
      <c r="O164" s="20">
        <f t="shared" si="19"/>
        <v>290.81147295350718</v>
      </c>
      <c r="P164" s="20">
        <f t="shared" si="19"/>
        <v>290.81147295350718</v>
      </c>
      <c r="Q164" s="20">
        <f t="shared" si="19"/>
        <v>290.81147295350718</v>
      </c>
      <c r="R164" s="20">
        <f t="shared" si="19"/>
        <v>221.44010745911203</v>
      </c>
      <c r="S164" s="20">
        <f t="shared" si="19"/>
        <v>152.00543899013326</v>
      </c>
      <c r="T164" s="20">
        <f t="shared" si="19"/>
        <v>193.77509985949075</v>
      </c>
      <c r="U164" s="25">
        <f t="shared" si="19"/>
        <v>0</v>
      </c>
    </row>
    <row r="165" spans="9:26" x14ac:dyDescent="0.3">
      <c r="I165" s="123">
        <v>0.58333333333333404</v>
      </c>
      <c r="J165" s="24">
        <f t="shared" si="19"/>
        <v>190.08606222273272</v>
      </c>
      <c r="K165" s="20">
        <f t="shared" si="19"/>
        <v>218.02807528264054</v>
      </c>
      <c r="L165" s="20">
        <f t="shared" si="19"/>
        <v>331.66147231925095</v>
      </c>
      <c r="M165" s="20">
        <f t="shared" si="19"/>
        <v>331.66147231925095</v>
      </c>
      <c r="N165" s="20">
        <f t="shared" si="19"/>
        <v>288.88317275417933</v>
      </c>
      <c r="O165" s="20">
        <f t="shared" si="19"/>
        <v>331.66147231925095</v>
      </c>
      <c r="P165" s="20">
        <f t="shared" si="19"/>
        <v>331.66147231925095</v>
      </c>
      <c r="Q165" s="20">
        <f t="shared" si="19"/>
        <v>331.66147231925095</v>
      </c>
      <c r="R165" s="20">
        <f t="shared" si="19"/>
        <v>250.96375782310076</v>
      </c>
      <c r="S165" s="20">
        <f t="shared" si="19"/>
        <v>167.01719235452231</v>
      </c>
      <c r="T165" s="20">
        <f t="shared" si="19"/>
        <v>218.02807528264054</v>
      </c>
      <c r="U165" s="25">
        <f t="shared" si="19"/>
        <v>0</v>
      </c>
    </row>
    <row r="166" spans="9:26" x14ac:dyDescent="0.3">
      <c r="I166" s="123">
        <v>0.625</v>
      </c>
      <c r="J166" s="24">
        <f t="shared" si="19"/>
        <v>232.04740787603725</v>
      </c>
      <c r="K166" s="20">
        <f t="shared" si="19"/>
        <v>269.30578612939428</v>
      </c>
      <c r="L166" s="20">
        <f t="shared" si="19"/>
        <v>413.10609459730074</v>
      </c>
      <c r="M166" s="20">
        <f t="shared" si="19"/>
        <v>413.10609459730074</v>
      </c>
      <c r="N166" s="20">
        <f t="shared" si="19"/>
        <v>360.10309697502237</v>
      </c>
      <c r="O166" s="20">
        <f t="shared" si="19"/>
        <v>413.10609459730074</v>
      </c>
      <c r="P166" s="20">
        <f t="shared" si="19"/>
        <v>413.10609459730074</v>
      </c>
      <c r="Q166" s="20">
        <f t="shared" si="19"/>
        <v>413.10609459730074</v>
      </c>
      <c r="R166" s="20">
        <f t="shared" si="19"/>
        <v>312.06128681014604</v>
      </c>
      <c r="S166" s="20">
        <f t="shared" si="19"/>
        <v>200.36363293122406</v>
      </c>
      <c r="T166" s="20">
        <f t="shared" si="19"/>
        <v>269.30578612939428</v>
      </c>
      <c r="U166" s="25">
        <f t="shared" si="19"/>
        <v>0</v>
      </c>
    </row>
    <row r="167" spans="9:26" x14ac:dyDescent="0.3">
      <c r="I167" s="123">
        <v>0.66666666666666696</v>
      </c>
      <c r="J167" s="24">
        <f t="shared" si="19"/>
        <v>260.7082738312414</v>
      </c>
      <c r="K167" s="20">
        <f t="shared" si="19"/>
        <v>303.61304739137438</v>
      </c>
      <c r="L167" s="20">
        <f t="shared" si="19"/>
        <v>464.83771922278322</v>
      </c>
      <c r="M167" s="20">
        <f t="shared" si="19"/>
        <v>464.83771922278322</v>
      </c>
      <c r="N167" s="20">
        <f t="shared" si="19"/>
        <v>406.06854602899318</v>
      </c>
      <c r="O167" s="20">
        <f t="shared" si="19"/>
        <v>464.83771922278322</v>
      </c>
      <c r="P167" s="20">
        <f t="shared" si="19"/>
        <v>464.83771922278322</v>
      </c>
      <c r="Q167" s="20">
        <f t="shared" si="19"/>
        <v>464.83771922278322</v>
      </c>
      <c r="R167" s="20">
        <f t="shared" si="19"/>
        <v>352.17814878161164</v>
      </c>
      <c r="S167" s="20">
        <f t="shared" si="19"/>
        <v>223.66621074784291</v>
      </c>
      <c r="T167" s="20">
        <f t="shared" si="19"/>
        <v>303.61304739137438</v>
      </c>
      <c r="U167" s="25">
        <f t="shared" si="19"/>
        <v>0</v>
      </c>
    </row>
    <row r="168" spans="9:26" x14ac:dyDescent="0.3">
      <c r="I168" s="123">
        <v>0.70833333333333404</v>
      </c>
      <c r="J168" s="24">
        <f t="shared" si="19"/>
        <v>126.28566181847816</v>
      </c>
      <c r="K168" s="20">
        <f t="shared" si="19"/>
        <v>136.07302278861368</v>
      </c>
      <c r="L168" s="20">
        <f t="shared" si="19"/>
        <v>183.00649144703755</v>
      </c>
      <c r="M168" s="20">
        <f t="shared" si="19"/>
        <v>183.00649144703755</v>
      </c>
      <c r="N168" s="20">
        <f t="shared" si="19"/>
        <v>164.1058298233628</v>
      </c>
      <c r="O168" s="20">
        <f t="shared" si="19"/>
        <v>183.00649144703755</v>
      </c>
      <c r="P168" s="20">
        <f t="shared" si="19"/>
        <v>183.00649144703755</v>
      </c>
      <c r="Q168" s="20">
        <f t="shared" si="19"/>
        <v>183.00649144703755</v>
      </c>
      <c r="R168" s="20">
        <f t="shared" si="19"/>
        <v>148.55424529378695</v>
      </c>
      <c r="S168" s="20">
        <f t="shared" si="19"/>
        <v>118.70944844091639</v>
      </c>
      <c r="T168" s="20">
        <f t="shared" si="19"/>
        <v>136.07302278861368</v>
      </c>
      <c r="U168" s="25">
        <f t="shared" si="19"/>
        <v>0</v>
      </c>
    </row>
    <row r="169" spans="9:26" x14ac:dyDescent="0.3">
      <c r="I169" s="123">
        <v>0.750000000000001</v>
      </c>
      <c r="J169" s="24">
        <f t="shared" si="19"/>
        <v>77.276445670657381</v>
      </c>
      <c r="K169" s="20">
        <f t="shared" si="19"/>
        <v>86.042008057336261</v>
      </c>
      <c r="L169" s="20">
        <f t="shared" si="19"/>
        <v>102.34497704948353</v>
      </c>
      <c r="M169" s="20">
        <f t="shared" si="19"/>
        <v>102.34497704948353</v>
      </c>
      <c r="N169" s="20">
        <f t="shared" si="19"/>
        <v>98.061503519957114</v>
      </c>
      <c r="O169" s="20">
        <f t="shared" si="19"/>
        <v>102.34497704948353</v>
      </c>
      <c r="P169" s="20">
        <f t="shared" si="19"/>
        <v>102.34497704948353</v>
      </c>
      <c r="Q169" s="20">
        <f t="shared" si="19"/>
        <v>102.34497704948353</v>
      </c>
      <c r="R169" s="20">
        <f t="shared" si="19"/>
        <v>92.79076772256019</v>
      </c>
      <c r="S169" s="20">
        <f t="shared" si="19"/>
        <v>65.905103671126426</v>
      </c>
      <c r="T169" s="20">
        <f t="shared" si="19"/>
        <v>86.042008057336261</v>
      </c>
      <c r="U169" s="25">
        <f t="shared" si="19"/>
        <v>0</v>
      </c>
    </row>
    <row r="170" spans="9:26" x14ac:dyDescent="0.3">
      <c r="I170" s="123">
        <v>0.79166666666666696</v>
      </c>
      <c r="J170" s="24">
        <f t="shared" si="19"/>
        <v>66.067927024225241</v>
      </c>
      <c r="K170" s="20">
        <f t="shared" si="19"/>
        <v>77.023306664370921</v>
      </c>
      <c r="L170" s="20">
        <f t="shared" si="19"/>
        <v>97.397439467259801</v>
      </c>
      <c r="M170" s="20">
        <f t="shared" si="19"/>
        <v>97.397439467259801</v>
      </c>
      <c r="N170" s="20">
        <f t="shared" si="19"/>
        <v>92.183219395016067</v>
      </c>
      <c r="O170" s="20">
        <f t="shared" si="19"/>
        <v>97.397439467259801</v>
      </c>
      <c r="P170" s="20">
        <f t="shared" si="19"/>
        <v>97.397439467259801</v>
      </c>
      <c r="Q170" s="20">
        <f t="shared" si="19"/>
        <v>97.397439467259801</v>
      </c>
      <c r="R170" s="20">
        <f t="shared" si="19"/>
        <v>85.552937051627396</v>
      </c>
      <c r="S170" s="20">
        <f t="shared" si="19"/>
        <v>52.115449054790588</v>
      </c>
      <c r="T170" s="20">
        <f t="shared" si="19"/>
        <v>77.023306664370921</v>
      </c>
      <c r="U170" s="25">
        <f t="shared" si="19"/>
        <v>0</v>
      </c>
    </row>
    <row r="171" spans="9:26" x14ac:dyDescent="0.3">
      <c r="I171" s="123">
        <v>0.83333333333333404</v>
      </c>
      <c r="J171" s="24">
        <f t="shared" si="19"/>
        <v>0</v>
      </c>
      <c r="K171" s="20">
        <f t="shared" si="19"/>
        <v>0</v>
      </c>
      <c r="L171" s="20">
        <f t="shared" si="19"/>
        <v>0</v>
      </c>
      <c r="M171" s="20">
        <f t="shared" si="19"/>
        <v>0</v>
      </c>
      <c r="N171" s="20">
        <f t="shared" si="19"/>
        <v>0</v>
      </c>
      <c r="O171" s="20">
        <f t="shared" si="19"/>
        <v>0</v>
      </c>
      <c r="P171" s="20">
        <f t="shared" si="19"/>
        <v>0</v>
      </c>
      <c r="Q171" s="20">
        <f t="shared" si="19"/>
        <v>0</v>
      </c>
      <c r="R171" s="20">
        <f t="shared" si="19"/>
        <v>0</v>
      </c>
      <c r="S171" s="20">
        <f t="shared" si="19"/>
        <v>0</v>
      </c>
      <c r="T171" s="20">
        <f t="shared" si="19"/>
        <v>0</v>
      </c>
      <c r="U171" s="25">
        <f t="shared" si="19"/>
        <v>0</v>
      </c>
    </row>
    <row r="172" spans="9:26" x14ac:dyDescent="0.3">
      <c r="I172" s="123">
        <v>0.875000000000001</v>
      </c>
      <c r="J172" s="24">
        <f t="shared" si="19"/>
        <v>66.067927024225241</v>
      </c>
      <c r="K172" s="20">
        <f t="shared" si="19"/>
        <v>77.023306664370921</v>
      </c>
      <c r="L172" s="20">
        <f t="shared" si="19"/>
        <v>97.397439467259801</v>
      </c>
      <c r="M172" s="20">
        <f t="shared" si="19"/>
        <v>97.397439467259801</v>
      </c>
      <c r="N172" s="20">
        <f t="shared" si="19"/>
        <v>92.183219395016067</v>
      </c>
      <c r="O172" s="20">
        <f t="shared" si="19"/>
        <v>97.397439467259801</v>
      </c>
      <c r="P172" s="20">
        <f t="shared" si="19"/>
        <v>97.397439467259801</v>
      </c>
      <c r="Q172" s="20">
        <f t="shared" si="19"/>
        <v>97.397439467259801</v>
      </c>
      <c r="R172" s="20">
        <f t="shared" si="19"/>
        <v>85.552937051627396</v>
      </c>
      <c r="S172" s="20">
        <f t="shared" si="19"/>
        <v>52.115449054790588</v>
      </c>
      <c r="T172" s="20">
        <f t="shared" si="19"/>
        <v>77.023306664370921</v>
      </c>
      <c r="U172" s="25">
        <f t="shared" si="19"/>
        <v>0</v>
      </c>
    </row>
    <row r="173" spans="9:26" x14ac:dyDescent="0.3">
      <c r="I173" s="123">
        <v>0.91666666666666696</v>
      </c>
      <c r="J173" s="24">
        <f t="shared" si="19"/>
        <v>0</v>
      </c>
      <c r="K173" s="20">
        <f t="shared" si="19"/>
        <v>0</v>
      </c>
      <c r="L173" s="20">
        <f t="shared" ref="K173:U174" si="20">L139*30</f>
        <v>0</v>
      </c>
      <c r="M173" s="20">
        <f t="shared" si="20"/>
        <v>0</v>
      </c>
      <c r="N173" s="20">
        <f t="shared" si="20"/>
        <v>0</v>
      </c>
      <c r="O173" s="20">
        <f t="shared" si="20"/>
        <v>0</v>
      </c>
      <c r="P173" s="20">
        <f t="shared" si="20"/>
        <v>0</v>
      </c>
      <c r="Q173" s="20">
        <f t="shared" si="20"/>
        <v>0</v>
      </c>
      <c r="R173" s="20">
        <f t="shared" si="20"/>
        <v>0</v>
      </c>
      <c r="S173" s="20">
        <f t="shared" si="20"/>
        <v>0</v>
      </c>
      <c r="T173" s="20">
        <f t="shared" si="20"/>
        <v>0</v>
      </c>
      <c r="U173" s="25">
        <f t="shared" si="20"/>
        <v>0</v>
      </c>
    </row>
    <row r="174" spans="9:26" x14ac:dyDescent="0.3">
      <c r="I174" s="123">
        <v>0.95833333333333404</v>
      </c>
      <c r="J174" s="24">
        <f t="shared" si="19"/>
        <v>0</v>
      </c>
      <c r="K174" s="20">
        <f t="shared" si="20"/>
        <v>0</v>
      </c>
      <c r="L174" s="20">
        <f t="shared" si="20"/>
        <v>0</v>
      </c>
      <c r="M174" s="20">
        <f t="shared" si="20"/>
        <v>0</v>
      </c>
      <c r="N174" s="20">
        <f t="shared" si="20"/>
        <v>0</v>
      </c>
      <c r="O174" s="20">
        <f t="shared" si="20"/>
        <v>0</v>
      </c>
      <c r="P174" s="20">
        <f t="shared" si="20"/>
        <v>0</v>
      </c>
      <c r="Q174" s="20">
        <f t="shared" si="20"/>
        <v>0</v>
      </c>
      <c r="R174" s="20">
        <f t="shared" si="20"/>
        <v>0</v>
      </c>
      <c r="S174" s="20">
        <f t="shared" si="20"/>
        <v>0</v>
      </c>
      <c r="T174" s="20">
        <f t="shared" si="20"/>
        <v>0</v>
      </c>
      <c r="U174" s="25">
        <f t="shared" si="20"/>
        <v>0</v>
      </c>
    </row>
    <row r="175" spans="9:26" ht="15" thickBot="1" x14ac:dyDescent="0.35">
      <c r="I175" s="122"/>
      <c r="J175" s="24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5"/>
    </row>
    <row r="176" spans="9:26" ht="15" thickBot="1" x14ac:dyDescent="0.35">
      <c r="I176" s="122"/>
      <c r="J176" s="26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8"/>
      <c r="V176" s="4"/>
      <c r="W176" s="5" t="s">
        <v>13</v>
      </c>
      <c r="X176" s="5" t="s">
        <v>14</v>
      </c>
      <c r="Y176" s="5" t="s">
        <v>16</v>
      </c>
      <c r="Z176" s="6" t="s">
        <v>15</v>
      </c>
    </row>
    <row r="177" spans="9:26" ht="15" thickBot="1" x14ac:dyDescent="0.35">
      <c r="I177" s="124"/>
      <c r="J177" s="10">
        <f t="shared" ref="J177:U177" si="21">SUM(J151:J174)</f>
        <v>2387.8638271491573</v>
      </c>
      <c r="K177" s="11">
        <f t="shared" si="21"/>
        <v>2670.4188119495839</v>
      </c>
      <c r="L177" s="11">
        <f t="shared" si="21"/>
        <v>3656.5355239104365</v>
      </c>
      <c r="M177" s="11">
        <f t="shared" si="21"/>
        <v>3656.5355239104365</v>
      </c>
      <c r="N177" s="11">
        <f t="shared" si="21"/>
        <v>3299.1593194932038</v>
      </c>
      <c r="O177" s="11">
        <f t="shared" si="21"/>
        <v>3656.5355239104365</v>
      </c>
      <c r="P177" s="11">
        <f t="shared" si="21"/>
        <v>3656.5355239104365</v>
      </c>
      <c r="Q177" s="11">
        <f t="shared" si="21"/>
        <v>3656.5355239104365</v>
      </c>
      <c r="R177" s="11">
        <f t="shared" si="21"/>
        <v>2972.0743538820393</v>
      </c>
      <c r="S177" s="11">
        <f t="shared" si="21"/>
        <v>2116.468420188633</v>
      </c>
      <c r="T177" s="11">
        <f t="shared" si="21"/>
        <v>2670.4188119495839</v>
      </c>
      <c r="U177" s="12">
        <f t="shared" si="21"/>
        <v>0</v>
      </c>
      <c r="V177" s="10"/>
      <c r="W177" s="120">
        <f>SUM(J177:U177)</f>
        <v>34399.081164164381</v>
      </c>
      <c r="X177" s="120">
        <f>W177/1000</f>
        <v>34.399081164164379</v>
      </c>
      <c r="Y177" s="11">
        <v>51.1</v>
      </c>
      <c r="Z177" s="121">
        <f>X177*Y177</f>
        <v>1757.7930474887999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72EDB-3335-40F1-BFFC-D944DF8E364D}">
  <dimension ref="B1:AT103"/>
  <sheetViews>
    <sheetView topLeftCell="A84" zoomScale="60" zoomScaleNormal="60" workbookViewId="0">
      <selection activeCell="F32" sqref="F32:Q32"/>
    </sheetView>
  </sheetViews>
  <sheetFormatPr defaultRowHeight="14.4" x14ac:dyDescent="0.3"/>
  <sheetData>
    <row r="1" spans="2:46" ht="15" thickBot="1" x14ac:dyDescent="0.35"/>
    <row r="2" spans="2:46" x14ac:dyDescent="0.3">
      <c r="B2" t="s">
        <v>11</v>
      </c>
      <c r="C2" t="s">
        <v>10</v>
      </c>
      <c r="D2" t="s">
        <v>9</v>
      </c>
      <c r="F2" s="4" t="s">
        <v>0</v>
      </c>
      <c r="G2" s="5" t="s">
        <v>1</v>
      </c>
      <c r="H2" s="5" t="s">
        <v>2</v>
      </c>
      <c r="I2" s="5" t="s">
        <v>3</v>
      </c>
      <c r="J2" s="5" t="s">
        <v>2</v>
      </c>
      <c r="K2" s="5" t="s">
        <v>0</v>
      </c>
      <c r="L2" s="5" t="s">
        <v>4</v>
      </c>
      <c r="M2" s="5" t="s">
        <v>3</v>
      </c>
      <c r="N2" s="5" t="s">
        <v>5</v>
      </c>
      <c r="O2" s="5" t="s">
        <v>6</v>
      </c>
      <c r="P2" s="5" t="s">
        <v>7</v>
      </c>
      <c r="Q2" s="6" t="s">
        <v>8</v>
      </c>
      <c r="AE2" t="s">
        <v>9</v>
      </c>
      <c r="AG2" t="s">
        <v>12</v>
      </c>
    </row>
    <row r="3" spans="2:46" x14ac:dyDescent="0.3"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9"/>
      <c r="AT3">
        <v>1</v>
      </c>
    </row>
    <row r="4" spans="2:46" x14ac:dyDescent="0.3">
      <c r="B4" s="1">
        <v>0</v>
      </c>
      <c r="C4" s="2">
        <v>4.7</v>
      </c>
      <c r="D4" s="3">
        <f>C4/3.6</f>
        <v>1.3055555555555556</v>
      </c>
      <c r="F4" s="7">
        <f>$D4*($F$32/$D$29)</f>
        <v>0.83258611262985238</v>
      </c>
      <c r="G4" s="8">
        <f t="shared" ref="G4:H27" si="0">$D4*(G$32/$D$29)</f>
        <v>1.048441771459814</v>
      </c>
      <c r="H4" s="8">
        <f t="shared" si="0"/>
        <v>1.2026243849097866</v>
      </c>
      <c r="I4" s="8">
        <f t="shared" ref="I4:P19" si="1">$D4*(I$32/$D$29)</f>
        <v>1.1409513395297977</v>
      </c>
      <c r="J4" s="8">
        <f t="shared" si="1"/>
        <v>1.0792782941498085</v>
      </c>
      <c r="K4" s="8">
        <f t="shared" si="1"/>
        <v>1.0792782941498085</v>
      </c>
      <c r="L4" s="8">
        <f t="shared" si="1"/>
        <v>1.1717878622197921</v>
      </c>
      <c r="M4" s="8">
        <f t="shared" si="1"/>
        <v>1.0792782941498085</v>
      </c>
      <c r="N4" s="8">
        <f t="shared" si="1"/>
        <v>0.98676872607982502</v>
      </c>
      <c r="O4" s="8">
        <f t="shared" si="1"/>
        <v>0.83258611262985238</v>
      </c>
      <c r="P4" s="8">
        <f t="shared" si="1"/>
        <v>0.8017495899398579</v>
      </c>
      <c r="Q4" s="9">
        <v>0</v>
      </c>
      <c r="AE4">
        <v>0</v>
      </c>
      <c r="AF4">
        <v>0</v>
      </c>
      <c r="AG4">
        <f>AF4/54.769</f>
        <v>0</v>
      </c>
    </row>
    <row r="5" spans="2:46" x14ac:dyDescent="0.3">
      <c r="B5" s="1">
        <v>4.1666666666666699E-2</v>
      </c>
      <c r="C5" s="2">
        <v>5.4</v>
      </c>
      <c r="D5" s="3">
        <f t="shared" ref="D5:D27" si="2">C5/3.6</f>
        <v>1.5</v>
      </c>
      <c r="F5" s="7">
        <f>$D5*($F$32/$D$29)</f>
        <v>0.9565882996172772</v>
      </c>
      <c r="G5" s="8">
        <f t="shared" si="0"/>
        <v>1.2045926735921266</v>
      </c>
      <c r="H5" s="8">
        <f t="shared" si="0"/>
        <v>1.3817386550027335</v>
      </c>
      <c r="I5" s="8">
        <f t="shared" si="1"/>
        <v>1.310880262438491</v>
      </c>
      <c r="J5" s="8">
        <f t="shared" si="1"/>
        <v>1.240021869874248</v>
      </c>
      <c r="K5" s="8">
        <f t="shared" si="1"/>
        <v>1.240021869874248</v>
      </c>
      <c r="L5" s="8">
        <f t="shared" si="1"/>
        <v>1.3463094587206121</v>
      </c>
      <c r="M5" s="8">
        <f t="shared" si="1"/>
        <v>1.240021869874248</v>
      </c>
      <c r="N5" s="8">
        <f t="shared" si="1"/>
        <v>1.1337342810278841</v>
      </c>
      <c r="O5" s="8">
        <f t="shared" si="1"/>
        <v>0.9565882996172772</v>
      </c>
      <c r="P5" s="8">
        <f t="shared" si="1"/>
        <v>0.92115910333515583</v>
      </c>
      <c r="Q5" s="9">
        <v>0</v>
      </c>
      <c r="AE5">
        <v>0.5</v>
      </c>
      <c r="AF5">
        <v>0</v>
      </c>
      <c r="AG5">
        <f>AF5/54.769</f>
        <v>0</v>
      </c>
    </row>
    <row r="6" spans="2:46" x14ac:dyDescent="0.3">
      <c r="B6" s="1">
        <v>8.3333333333333301E-2</v>
      </c>
      <c r="C6" s="2">
        <v>5.4</v>
      </c>
      <c r="D6" s="3">
        <f t="shared" si="2"/>
        <v>1.5</v>
      </c>
      <c r="F6" s="7">
        <f t="shared" ref="F6:F12" si="3">$D6*($F$32/$D$29)</f>
        <v>0.9565882996172772</v>
      </c>
      <c r="G6" s="8">
        <f t="shared" si="0"/>
        <v>1.2045926735921266</v>
      </c>
      <c r="H6" s="8">
        <f t="shared" si="0"/>
        <v>1.3817386550027335</v>
      </c>
      <c r="I6" s="8">
        <f t="shared" si="1"/>
        <v>1.310880262438491</v>
      </c>
      <c r="J6" s="8">
        <f t="shared" si="1"/>
        <v>1.240021869874248</v>
      </c>
      <c r="K6" s="8">
        <f t="shared" si="1"/>
        <v>1.240021869874248</v>
      </c>
      <c r="L6" s="8">
        <f t="shared" si="1"/>
        <v>1.3463094587206121</v>
      </c>
      <c r="M6" s="8">
        <f t="shared" si="1"/>
        <v>1.240021869874248</v>
      </c>
      <c r="N6" s="8">
        <f t="shared" si="1"/>
        <v>1.1337342810278841</v>
      </c>
      <c r="O6" s="8">
        <f t="shared" si="1"/>
        <v>0.9565882996172772</v>
      </c>
      <c r="P6" s="8">
        <f t="shared" si="1"/>
        <v>0.92115910333515583</v>
      </c>
      <c r="Q6" s="9">
        <v>0</v>
      </c>
      <c r="AE6">
        <v>1.5</v>
      </c>
      <c r="AF6">
        <v>0</v>
      </c>
      <c r="AG6">
        <f>AF6/54.769</f>
        <v>0</v>
      </c>
    </row>
    <row r="7" spans="2:46" x14ac:dyDescent="0.3">
      <c r="B7" s="1">
        <v>0.125</v>
      </c>
      <c r="C7" s="2">
        <v>9.6999999999999993</v>
      </c>
      <c r="D7" s="3">
        <f t="shared" si="2"/>
        <v>2.6944444444444442</v>
      </c>
      <c r="F7" s="7">
        <f t="shared" si="3"/>
        <v>1.7183160196828866</v>
      </c>
      <c r="G7" s="8">
        <f t="shared" si="0"/>
        <v>2.1638053581191903</v>
      </c>
      <c r="H7" s="8">
        <f t="shared" si="0"/>
        <v>2.482012028430836</v>
      </c>
      <c r="I7" s="8">
        <f t="shared" si="1"/>
        <v>2.3547293603061781</v>
      </c>
      <c r="J7" s="8">
        <f t="shared" si="1"/>
        <v>2.2274466921815192</v>
      </c>
      <c r="K7" s="8">
        <f t="shared" si="1"/>
        <v>2.2274466921815192</v>
      </c>
      <c r="L7" s="8">
        <f t="shared" si="1"/>
        <v>2.418370694368507</v>
      </c>
      <c r="M7" s="8">
        <f t="shared" si="1"/>
        <v>2.2274466921815192</v>
      </c>
      <c r="N7" s="8">
        <f t="shared" si="1"/>
        <v>2.0365226899945323</v>
      </c>
      <c r="O7" s="8">
        <f t="shared" si="1"/>
        <v>1.7183160196828866</v>
      </c>
      <c r="P7" s="8">
        <f t="shared" si="1"/>
        <v>1.6546746856205576</v>
      </c>
      <c r="Q7" s="9">
        <v>0</v>
      </c>
      <c r="AE7">
        <v>2.5</v>
      </c>
      <c r="AF7">
        <v>48.29</v>
      </c>
      <c r="AG7">
        <f>AF7/54.769</f>
        <v>0.88170315324362325</v>
      </c>
    </row>
    <row r="8" spans="2:46" x14ac:dyDescent="0.3">
      <c r="B8" s="1">
        <v>0.16666666666666699</v>
      </c>
      <c r="C8" s="2">
        <v>5</v>
      </c>
      <c r="D8" s="3">
        <f t="shared" si="2"/>
        <v>1.3888888888888888</v>
      </c>
      <c r="F8" s="7">
        <f t="shared" si="3"/>
        <v>0.88572990705303445</v>
      </c>
      <c r="G8" s="8">
        <f t="shared" si="0"/>
        <v>1.1153635866593765</v>
      </c>
      <c r="H8" s="8">
        <f t="shared" si="0"/>
        <v>1.2793876435210496</v>
      </c>
      <c r="I8" s="8">
        <f t="shared" si="1"/>
        <v>1.2137780207763804</v>
      </c>
      <c r="J8" s="8">
        <f t="shared" si="1"/>
        <v>1.1481683980317112</v>
      </c>
      <c r="K8" s="8">
        <f t="shared" si="1"/>
        <v>1.1481683980317112</v>
      </c>
      <c r="L8" s="8">
        <f t="shared" si="1"/>
        <v>1.2465828321487149</v>
      </c>
      <c r="M8" s="8">
        <f t="shared" si="1"/>
        <v>1.1481683980317112</v>
      </c>
      <c r="N8" s="8">
        <f t="shared" si="1"/>
        <v>1.0497539639147075</v>
      </c>
      <c r="O8" s="8">
        <f t="shared" si="1"/>
        <v>0.88572990705303445</v>
      </c>
      <c r="P8" s="8">
        <f t="shared" si="1"/>
        <v>0.85292509568069985</v>
      </c>
      <c r="Q8" s="9">
        <v>0</v>
      </c>
      <c r="AE8">
        <f t="shared" ref="AE8:AE20" si="4">AE7+1</f>
        <v>3.5</v>
      </c>
      <c r="AF8">
        <v>146.69</v>
      </c>
      <c r="AG8">
        <f t="shared" ref="AG8:AG20" si="5">AF8/54.769</f>
        <v>2.6783399368255765</v>
      </c>
    </row>
    <row r="9" spans="2:46" x14ac:dyDescent="0.3">
      <c r="B9" s="1">
        <v>0.20833333333333301</v>
      </c>
      <c r="C9" s="2">
        <v>4.7</v>
      </c>
      <c r="D9" s="3">
        <f t="shared" si="2"/>
        <v>1.3055555555555556</v>
      </c>
      <c r="F9" s="7">
        <f t="shared" si="3"/>
        <v>0.83258611262985238</v>
      </c>
      <c r="G9" s="8">
        <f t="shared" si="0"/>
        <v>1.048441771459814</v>
      </c>
      <c r="H9" s="8">
        <f t="shared" si="0"/>
        <v>1.2026243849097866</v>
      </c>
      <c r="I9" s="8">
        <f t="shared" si="1"/>
        <v>1.1409513395297977</v>
      </c>
      <c r="J9" s="8">
        <f t="shared" si="1"/>
        <v>1.0792782941498085</v>
      </c>
      <c r="K9" s="8">
        <f t="shared" si="1"/>
        <v>1.0792782941498085</v>
      </c>
      <c r="L9" s="8">
        <f t="shared" si="1"/>
        <v>1.1717878622197921</v>
      </c>
      <c r="M9" s="8">
        <f t="shared" si="1"/>
        <v>1.0792782941498085</v>
      </c>
      <c r="N9" s="8">
        <f t="shared" si="1"/>
        <v>0.98676872607982502</v>
      </c>
      <c r="O9" s="8">
        <f t="shared" si="1"/>
        <v>0.83258611262985238</v>
      </c>
      <c r="P9" s="8">
        <f t="shared" si="1"/>
        <v>0.8017495899398579</v>
      </c>
      <c r="Q9" s="9">
        <v>0</v>
      </c>
      <c r="AE9">
        <f t="shared" si="4"/>
        <v>4.5</v>
      </c>
      <c r="AF9">
        <v>345.96</v>
      </c>
      <c r="AG9">
        <f t="shared" si="5"/>
        <v>6.3167120086180137</v>
      </c>
    </row>
    <row r="10" spans="2:46" x14ac:dyDescent="0.3">
      <c r="B10" s="1">
        <v>0.25</v>
      </c>
      <c r="C10" s="2">
        <v>5.8</v>
      </c>
      <c r="D10" s="3">
        <f t="shared" si="2"/>
        <v>1.6111111111111109</v>
      </c>
      <c r="F10" s="7">
        <f t="shared" si="3"/>
        <v>1.02744669218152</v>
      </c>
      <c r="G10" s="8">
        <f t="shared" si="0"/>
        <v>1.2938217605248767</v>
      </c>
      <c r="H10" s="8">
        <f t="shared" si="0"/>
        <v>1.4840896664844174</v>
      </c>
      <c r="I10" s="8">
        <f t="shared" si="1"/>
        <v>1.4079825041006013</v>
      </c>
      <c r="J10" s="8">
        <f t="shared" si="1"/>
        <v>1.3318753417167848</v>
      </c>
      <c r="K10" s="8">
        <f t="shared" si="1"/>
        <v>1.3318753417167848</v>
      </c>
      <c r="L10" s="8">
        <f t="shared" si="1"/>
        <v>1.4460360852925092</v>
      </c>
      <c r="M10" s="8">
        <f t="shared" si="1"/>
        <v>1.3318753417167848</v>
      </c>
      <c r="N10" s="8">
        <f t="shared" si="1"/>
        <v>1.2177145981410606</v>
      </c>
      <c r="O10" s="8">
        <f t="shared" si="1"/>
        <v>1.02744669218152</v>
      </c>
      <c r="P10" s="8">
        <f t="shared" si="1"/>
        <v>0.98939311098961169</v>
      </c>
      <c r="Q10" s="9">
        <v>0</v>
      </c>
      <c r="AE10">
        <f t="shared" si="4"/>
        <v>5.5</v>
      </c>
      <c r="AF10">
        <v>673.99</v>
      </c>
      <c r="AG10">
        <f t="shared" si="5"/>
        <v>12.306049042341471</v>
      </c>
    </row>
    <row r="11" spans="2:46" x14ac:dyDescent="0.3">
      <c r="B11" s="1">
        <v>0.29166666666666702</v>
      </c>
      <c r="C11" s="2">
        <v>7.2</v>
      </c>
      <c r="D11" s="3">
        <f t="shared" si="2"/>
        <v>2</v>
      </c>
      <c r="F11" s="7">
        <f t="shared" si="3"/>
        <v>1.2754510661563696</v>
      </c>
      <c r="G11" s="8">
        <f t="shared" si="0"/>
        <v>1.6061235647895022</v>
      </c>
      <c r="H11" s="8">
        <f t="shared" si="0"/>
        <v>1.8423182066703114</v>
      </c>
      <c r="I11" s="8">
        <f t="shared" si="1"/>
        <v>1.747840349917988</v>
      </c>
      <c r="J11" s="8">
        <f t="shared" si="1"/>
        <v>1.6533624931656641</v>
      </c>
      <c r="K11" s="8">
        <f t="shared" si="1"/>
        <v>1.6533624931656641</v>
      </c>
      <c r="L11" s="8">
        <f t="shared" si="1"/>
        <v>1.7950792782941496</v>
      </c>
      <c r="M11" s="8">
        <f t="shared" si="1"/>
        <v>1.6533624931656641</v>
      </c>
      <c r="N11" s="8">
        <f t="shared" si="1"/>
        <v>1.5116457080371788</v>
      </c>
      <c r="O11" s="8">
        <f t="shared" si="1"/>
        <v>1.2754510661563696</v>
      </c>
      <c r="P11" s="8">
        <f t="shared" si="1"/>
        <v>1.2282121377802078</v>
      </c>
      <c r="Q11" s="9">
        <v>0</v>
      </c>
      <c r="AE11">
        <f t="shared" si="4"/>
        <v>6.5</v>
      </c>
      <c r="AF11">
        <v>986.18</v>
      </c>
      <c r="AG11">
        <f t="shared" si="5"/>
        <v>18.006171374317589</v>
      </c>
    </row>
    <row r="12" spans="2:46" x14ac:dyDescent="0.3">
      <c r="B12" s="1">
        <v>0.33333333333333398</v>
      </c>
      <c r="C12" s="2">
        <v>4.3</v>
      </c>
      <c r="D12" s="3">
        <f t="shared" si="2"/>
        <v>1.1944444444444444</v>
      </c>
      <c r="F12" s="7">
        <f t="shared" si="3"/>
        <v>0.76172772006560963</v>
      </c>
      <c r="G12" s="8">
        <f t="shared" si="0"/>
        <v>0.95921268452706387</v>
      </c>
      <c r="H12" s="8">
        <f t="shared" si="0"/>
        <v>1.1002733734281027</v>
      </c>
      <c r="I12" s="8">
        <f t="shared" si="1"/>
        <v>1.0438490978676873</v>
      </c>
      <c r="J12" s="8">
        <f t="shared" si="1"/>
        <v>0.98742482230727158</v>
      </c>
      <c r="K12" s="8">
        <f t="shared" si="1"/>
        <v>0.98742482230727158</v>
      </c>
      <c r="L12" s="8">
        <f t="shared" si="1"/>
        <v>1.0720612356478949</v>
      </c>
      <c r="M12" s="8">
        <f t="shared" si="1"/>
        <v>0.98742482230727158</v>
      </c>
      <c r="N12" s="8">
        <f t="shared" si="1"/>
        <v>0.90278840896664847</v>
      </c>
      <c r="O12" s="8">
        <f t="shared" si="1"/>
        <v>0.76172772006560963</v>
      </c>
      <c r="P12" s="8">
        <f t="shared" si="1"/>
        <v>0.73351558228540181</v>
      </c>
      <c r="Q12" s="9">
        <v>0</v>
      </c>
      <c r="AE12">
        <f t="shared" si="4"/>
        <v>7.5</v>
      </c>
      <c r="AF12">
        <v>1095.5899999999999</v>
      </c>
      <c r="AG12">
        <f t="shared" si="5"/>
        <v>20.00383428581862</v>
      </c>
    </row>
    <row r="13" spans="2:46" x14ac:dyDescent="0.3">
      <c r="B13" s="1">
        <v>0.375</v>
      </c>
      <c r="C13" s="2">
        <v>0</v>
      </c>
      <c r="D13" s="3">
        <f t="shared" si="2"/>
        <v>0</v>
      </c>
      <c r="F13" s="7">
        <f>$D13*($F$32/$D$29)</f>
        <v>0</v>
      </c>
      <c r="G13" s="8">
        <f t="shared" si="0"/>
        <v>0</v>
      </c>
      <c r="H13" s="8">
        <f t="shared" si="0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  <c r="M13" s="8">
        <f t="shared" si="1"/>
        <v>0</v>
      </c>
      <c r="N13" s="8">
        <f t="shared" si="1"/>
        <v>0</v>
      </c>
      <c r="O13" s="8">
        <f t="shared" si="1"/>
        <v>0</v>
      </c>
      <c r="P13" s="8">
        <f t="shared" si="1"/>
        <v>0</v>
      </c>
      <c r="Q13" s="9">
        <v>0</v>
      </c>
      <c r="AE13">
        <f t="shared" si="4"/>
        <v>8.5</v>
      </c>
      <c r="AF13">
        <v>1101.27</v>
      </c>
      <c r="AG13">
        <f t="shared" si="5"/>
        <v>20.107542587960342</v>
      </c>
    </row>
    <row r="14" spans="2:46" x14ac:dyDescent="0.3">
      <c r="B14" s="1">
        <v>0.41666666666666702</v>
      </c>
      <c r="C14" s="2">
        <v>16.899999999999999</v>
      </c>
      <c r="D14" s="3">
        <f t="shared" si="2"/>
        <v>4.6944444444444438</v>
      </c>
      <c r="F14" s="7">
        <f t="shared" ref="F14:F27" si="6">$D14*($F$32/$D$29)</f>
        <v>2.9937670858392562</v>
      </c>
      <c r="G14" s="8">
        <f t="shared" si="0"/>
        <v>3.7699289229086923</v>
      </c>
      <c r="H14" s="8">
        <f t="shared" si="0"/>
        <v>4.3243302351011472</v>
      </c>
      <c r="I14" s="8">
        <f t="shared" si="1"/>
        <v>4.1025697102241656</v>
      </c>
      <c r="J14" s="8">
        <f t="shared" si="1"/>
        <v>3.8808091853471831</v>
      </c>
      <c r="K14" s="8">
        <f t="shared" si="1"/>
        <v>3.8808091853471831</v>
      </c>
      <c r="L14" s="8">
        <f t="shared" si="1"/>
        <v>4.213449972662656</v>
      </c>
      <c r="M14" s="8">
        <f t="shared" si="1"/>
        <v>3.8808091853471831</v>
      </c>
      <c r="N14" s="8">
        <f t="shared" si="1"/>
        <v>3.5481683980317107</v>
      </c>
      <c r="O14" s="8">
        <f t="shared" si="1"/>
        <v>2.9937670858392562</v>
      </c>
      <c r="P14" s="8">
        <f t="shared" si="1"/>
        <v>2.882886823400765</v>
      </c>
      <c r="Q14" s="9">
        <v>0</v>
      </c>
      <c r="AE14">
        <f t="shared" si="4"/>
        <v>9.5</v>
      </c>
      <c r="AF14">
        <v>1101.27</v>
      </c>
      <c r="AG14">
        <f t="shared" si="5"/>
        <v>20.107542587960342</v>
      </c>
    </row>
    <row r="15" spans="2:46" x14ac:dyDescent="0.3">
      <c r="B15" s="1">
        <v>0.45833333333333398</v>
      </c>
      <c r="C15" s="2">
        <v>21.2</v>
      </c>
      <c r="D15" s="3">
        <f t="shared" si="2"/>
        <v>5.8888888888888884</v>
      </c>
      <c r="F15" s="7">
        <f t="shared" si="6"/>
        <v>3.7554948059048656</v>
      </c>
      <c r="G15" s="8">
        <f t="shared" si="0"/>
        <v>4.7291416074357562</v>
      </c>
      <c r="H15" s="8">
        <f t="shared" si="0"/>
        <v>5.4246036085292495</v>
      </c>
      <c r="I15" s="8">
        <f t="shared" si="1"/>
        <v>5.1464188080918527</v>
      </c>
      <c r="J15" s="8">
        <f t="shared" si="1"/>
        <v>4.868234007654455</v>
      </c>
      <c r="K15" s="8">
        <f t="shared" si="1"/>
        <v>4.868234007654455</v>
      </c>
      <c r="L15" s="8">
        <f t="shared" si="1"/>
        <v>5.2855112083105515</v>
      </c>
      <c r="M15" s="8">
        <f t="shared" si="1"/>
        <v>4.868234007654455</v>
      </c>
      <c r="N15" s="8">
        <f t="shared" si="1"/>
        <v>4.4509568069983594</v>
      </c>
      <c r="O15" s="8">
        <f t="shared" si="1"/>
        <v>3.7554948059048656</v>
      </c>
      <c r="P15" s="8">
        <f t="shared" si="1"/>
        <v>3.6164024056861672</v>
      </c>
      <c r="Q15" s="9">
        <v>0</v>
      </c>
      <c r="AE15">
        <f t="shared" si="4"/>
        <v>10.5</v>
      </c>
      <c r="AF15">
        <v>1101.27</v>
      </c>
      <c r="AG15">
        <f t="shared" si="5"/>
        <v>20.107542587960342</v>
      </c>
    </row>
    <row r="16" spans="2:46" x14ac:dyDescent="0.3">
      <c r="B16" s="1">
        <v>0.5</v>
      </c>
      <c r="C16" s="2">
        <v>27</v>
      </c>
      <c r="D16" s="3">
        <f t="shared" si="2"/>
        <v>7.5</v>
      </c>
      <c r="F16" s="7">
        <f t="shared" si="6"/>
        <v>4.7829414980863856</v>
      </c>
      <c r="G16" s="8">
        <f t="shared" si="0"/>
        <v>6.0229633679606334</v>
      </c>
      <c r="H16" s="8">
        <f t="shared" si="0"/>
        <v>6.9086932750136683</v>
      </c>
      <c r="I16" s="8">
        <f t="shared" si="1"/>
        <v>6.5544013121924554</v>
      </c>
      <c r="J16" s="8">
        <f t="shared" si="1"/>
        <v>6.2001093493712407</v>
      </c>
      <c r="K16" s="8">
        <f t="shared" si="1"/>
        <v>6.2001093493712407</v>
      </c>
      <c r="L16" s="8">
        <f t="shared" si="1"/>
        <v>6.7315472936030609</v>
      </c>
      <c r="M16" s="8">
        <f t="shared" si="1"/>
        <v>6.2001093493712407</v>
      </c>
      <c r="N16" s="8">
        <f t="shared" si="1"/>
        <v>5.6686714051394205</v>
      </c>
      <c r="O16" s="8">
        <f t="shared" si="1"/>
        <v>4.7829414980863856</v>
      </c>
      <c r="P16" s="8">
        <f t="shared" si="1"/>
        <v>4.6057955166757791</v>
      </c>
      <c r="Q16" s="9">
        <v>0</v>
      </c>
      <c r="AE16">
        <f t="shared" si="4"/>
        <v>11.5</v>
      </c>
      <c r="AF16">
        <v>1101.27</v>
      </c>
      <c r="AG16">
        <f t="shared" si="5"/>
        <v>20.107542587960342</v>
      </c>
    </row>
    <row r="17" spans="2:33" x14ac:dyDescent="0.3">
      <c r="B17" s="1">
        <v>0.54166666666666696</v>
      </c>
      <c r="C17" s="2">
        <v>29.2</v>
      </c>
      <c r="D17" s="3">
        <f t="shared" si="2"/>
        <v>8.1111111111111107</v>
      </c>
      <c r="F17" s="7">
        <f t="shared" si="6"/>
        <v>5.1726626571897212</v>
      </c>
      <c r="G17" s="8">
        <f t="shared" si="0"/>
        <v>6.5137233460907584</v>
      </c>
      <c r="H17" s="8">
        <f t="shared" si="0"/>
        <v>7.4716238381629294</v>
      </c>
      <c r="I17" s="8">
        <f t="shared" si="1"/>
        <v>7.0884636413340623</v>
      </c>
      <c r="J17" s="8">
        <f t="shared" si="1"/>
        <v>6.7053034445051933</v>
      </c>
      <c r="K17" s="8">
        <f t="shared" si="1"/>
        <v>6.7053034445051933</v>
      </c>
      <c r="L17" s="8">
        <f t="shared" si="1"/>
        <v>7.2800437397484954</v>
      </c>
      <c r="M17" s="8">
        <f t="shared" si="1"/>
        <v>6.7053034445051933</v>
      </c>
      <c r="N17" s="8">
        <f t="shared" si="1"/>
        <v>6.1305631492618913</v>
      </c>
      <c r="O17" s="8">
        <f t="shared" si="1"/>
        <v>5.1726626571897212</v>
      </c>
      <c r="P17" s="8">
        <f t="shared" si="1"/>
        <v>4.9810825587752872</v>
      </c>
      <c r="Q17" s="9">
        <v>0</v>
      </c>
      <c r="AE17">
        <f t="shared" si="4"/>
        <v>12.5</v>
      </c>
      <c r="AF17">
        <v>1101.27</v>
      </c>
      <c r="AG17">
        <f t="shared" si="5"/>
        <v>20.107542587960342</v>
      </c>
    </row>
    <row r="18" spans="2:33" x14ac:dyDescent="0.3">
      <c r="B18" s="1">
        <v>0.58333333333333404</v>
      </c>
      <c r="C18" s="2">
        <v>31.3</v>
      </c>
      <c r="D18" s="3">
        <f t="shared" si="2"/>
        <v>8.6944444444444446</v>
      </c>
      <c r="F18" s="7">
        <f t="shared" si="6"/>
        <v>5.5446692181519959</v>
      </c>
      <c r="G18" s="8">
        <f t="shared" si="0"/>
        <v>6.9821760524876977</v>
      </c>
      <c r="H18" s="8">
        <f t="shared" si="0"/>
        <v>8.0089666484417705</v>
      </c>
      <c r="I18" s="8">
        <f t="shared" si="1"/>
        <v>7.5982504100601425</v>
      </c>
      <c r="J18" s="8">
        <f t="shared" si="1"/>
        <v>7.1875341716785117</v>
      </c>
      <c r="K18" s="8">
        <f t="shared" si="1"/>
        <v>7.1875341716785117</v>
      </c>
      <c r="L18" s="8">
        <f t="shared" si="1"/>
        <v>7.8036085292509565</v>
      </c>
      <c r="M18" s="8">
        <f t="shared" si="1"/>
        <v>7.1875341716785117</v>
      </c>
      <c r="N18" s="8">
        <f t="shared" si="1"/>
        <v>6.5714598141060687</v>
      </c>
      <c r="O18" s="8">
        <f t="shared" si="1"/>
        <v>5.5446692181519959</v>
      </c>
      <c r="P18" s="8">
        <f t="shared" si="1"/>
        <v>5.3393110989611809</v>
      </c>
      <c r="Q18" s="9">
        <v>0</v>
      </c>
      <c r="AE18">
        <f t="shared" si="4"/>
        <v>13.5</v>
      </c>
      <c r="AF18">
        <v>1101.27</v>
      </c>
      <c r="AG18">
        <f t="shared" si="5"/>
        <v>20.107542587960342</v>
      </c>
    </row>
    <row r="19" spans="2:33" x14ac:dyDescent="0.3">
      <c r="B19" s="1">
        <v>0.625</v>
      </c>
      <c r="C19" s="2">
        <v>33.1</v>
      </c>
      <c r="D19" s="3">
        <f t="shared" si="2"/>
        <v>9.1944444444444446</v>
      </c>
      <c r="F19" s="7">
        <f t="shared" si="6"/>
        <v>5.8635319846910878</v>
      </c>
      <c r="G19" s="8">
        <f t="shared" si="0"/>
        <v>7.3837069436850733</v>
      </c>
      <c r="H19" s="8">
        <f t="shared" si="0"/>
        <v>8.4695462001093489</v>
      </c>
      <c r="I19" s="8">
        <f t="shared" si="1"/>
        <v>8.035210497539639</v>
      </c>
      <c r="J19" s="8">
        <f t="shared" si="1"/>
        <v>7.6008747949699282</v>
      </c>
      <c r="K19" s="8">
        <f t="shared" si="1"/>
        <v>7.6008747949699282</v>
      </c>
      <c r="L19" s="8">
        <f t="shared" si="1"/>
        <v>8.2523783488244931</v>
      </c>
      <c r="M19" s="8">
        <f t="shared" si="1"/>
        <v>7.6008747949699282</v>
      </c>
      <c r="N19" s="8">
        <f t="shared" si="1"/>
        <v>6.9493712411153634</v>
      </c>
      <c r="O19" s="8">
        <f t="shared" si="1"/>
        <v>5.8635319846910878</v>
      </c>
      <c r="P19" s="8">
        <f t="shared" si="1"/>
        <v>5.6463641334062329</v>
      </c>
      <c r="Q19" s="9">
        <v>0</v>
      </c>
      <c r="AE19">
        <f t="shared" si="4"/>
        <v>14.5</v>
      </c>
      <c r="AF19">
        <v>1101.27</v>
      </c>
      <c r="AG19">
        <f t="shared" si="5"/>
        <v>20.107542587960342</v>
      </c>
    </row>
    <row r="20" spans="2:33" x14ac:dyDescent="0.3">
      <c r="B20" s="1">
        <v>0.66666666666666696</v>
      </c>
      <c r="C20" s="2">
        <v>35.299999999999997</v>
      </c>
      <c r="D20" s="3">
        <f t="shared" si="2"/>
        <v>9.8055555555555554</v>
      </c>
      <c r="F20" s="7">
        <f t="shared" si="6"/>
        <v>6.2532531437944234</v>
      </c>
      <c r="G20" s="8">
        <f t="shared" si="0"/>
        <v>7.8744669218151984</v>
      </c>
      <c r="H20" s="8">
        <f t="shared" si="0"/>
        <v>9.0324767632586092</v>
      </c>
      <c r="I20" s="8">
        <f t="shared" ref="I20:P27" si="7">$D20*(I$32/$D$29)</f>
        <v>8.5692728266812459</v>
      </c>
      <c r="J20" s="8">
        <f t="shared" si="7"/>
        <v>8.1060688901038809</v>
      </c>
      <c r="K20" s="8">
        <f t="shared" si="7"/>
        <v>8.1060688901038809</v>
      </c>
      <c r="L20" s="8">
        <f t="shared" si="7"/>
        <v>8.8008747949699284</v>
      </c>
      <c r="M20" s="8">
        <f t="shared" si="7"/>
        <v>8.1060688901038809</v>
      </c>
      <c r="N20" s="8">
        <f t="shared" si="7"/>
        <v>7.4112629852378351</v>
      </c>
      <c r="O20" s="8">
        <f t="shared" si="7"/>
        <v>6.2532531437944234</v>
      </c>
      <c r="P20" s="8">
        <f t="shared" si="7"/>
        <v>6.0216511755057409</v>
      </c>
      <c r="Q20" s="9">
        <v>0</v>
      </c>
      <c r="AE20">
        <f t="shared" si="4"/>
        <v>15.5</v>
      </c>
      <c r="AF20">
        <v>1101.27</v>
      </c>
      <c r="AG20">
        <f t="shared" si="5"/>
        <v>20.107542587960342</v>
      </c>
    </row>
    <row r="21" spans="2:33" x14ac:dyDescent="0.3">
      <c r="B21" s="1">
        <v>0.70833333333333404</v>
      </c>
      <c r="C21" s="2">
        <v>31.7</v>
      </c>
      <c r="D21" s="3">
        <f t="shared" si="2"/>
        <v>8.8055555555555554</v>
      </c>
      <c r="F21" s="7">
        <f t="shared" si="6"/>
        <v>5.6155276107162386</v>
      </c>
      <c r="G21" s="8">
        <f t="shared" si="0"/>
        <v>7.0714051394204471</v>
      </c>
      <c r="H21" s="8">
        <f t="shared" si="0"/>
        <v>8.1113176599234542</v>
      </c>
      <c r="I21" s="8">
        <f t="shared" si="7"/>
        <v>7.6953526517222528</v>
      </c>
      <c r="J21" s="8">
        <f t="shared" si="7"/>
        <v>7.2793876435210487</v>
      </c>
      <c r="K21" s="8">
        <f t="shared" si="7"/>
        <v>7.2793876435210487</v>
      </c>
      <c r="L21" s="8">
        <f t="shared" si="7"/>
        <v>7.9033351558228526</v>
      </c>
      <c r="M21" s="8">
        <f t="shared" si="7"/>
        <v>7.2793876435210487</v>
      </c>
      <c r="N21" s="8">
        <f t="shared" si="7"/>
        <v>6.6554401312192457</v>
      </c>
      <c r="O21" s="8">
        <f t="shared" si="7"/>
        <v>5.6155276107162386</v>
      </c>
      <c r="P21" s="8">
        <f t="shared" si="7"/>
        <v>5.407545106615637</v>
      </c>
      <c r="Q21" s="9">
        <v>0</v>
      </c>
    </row>
    <row r="22" spans="2:33" x14ac:dyDescent="0.3">
      <c r="B22" s="1">
        <v>0.750000000000001</v>
      </c>
      <c r="C22" s="2">
        <v>29.9</v>
      </c>
      <c r="D22" s="3">
        <f t="shared" si="2"/>
        <v>8.3055555555555554</v>
      </c>
      <c r="F22" s="7">
        <f t="shared" si="6"/>
        <v>5.2966648441771458</v>
      </c>
      <c r="G22" s="8">
        <f t="shared" si="0"/>
        <v>6.6698742482230715</v>
      </c>
      <c r="H22" s="8">
        <f t="shared" si="0"/>
        <v>7.6507381082558767</v>
      </c>
      <c r="I22" s="8">
        <f t="shared" si="7"/>
        <v>7.2583925642427554</v>
      </c>
      <c r="J22" s="8">
        <f t="shared" si="7"/>
        <v>6.8660470202296322</v>
      </c>
      <c r="K22" s="8">
        <f t="shared" si="7"/>
        <v>6.8660470202296322</v>
      </c>
      <c r="L22" s="8">
        <f t="shared" si="7"/>
        <v>7.4545653362493152</v>
      </c>
      <c r="M22" s="8">
        <f t="shared" si="7"/>
        <v>6.8660470202296322</v>
      </c>
      <c r="N22" s="8">
        <f t="shared" si="7"/>
        <v>6.277528704209951</v>
      </c>
      <c r="O22" s="8">
        <f t="shared" si="7"/>
        <v>5.2966648441771458</v>
      </c>
      <c r="P22" s="8">
        <f t="shared" si="7"/>
        <v>5.1004920721705851</v>
      </c>
      <c r="Q22" s="9">
        <v>0</v>
      </c>
    </row>
    <row r="23" spans="2:33" x14ac:dyDescent="0.3">
      <c r="B23" s="1">
        <v>0.79166666666666696</v>
      </c>
      <c r="C23" s="2">
        <v>22.7</v>
      </c>
      <c r="D23" s="3">
        <f t="shared" si="2"/>
        <v>6.3055555555555554</v>
      </c>
      <c r="F23" s="7">
        <f t="shared" si="6"/>
        <v>4.0212137780207762</v>
      </c>
      <c r="G23" s="8">
        <f t="shared" si="0"/>
        <v>5.063750683433569</v>
      </c>
      <c r="H23" s="8">
        <f t="shared" si="0"/>
        <v>5.8084199015855651</v>
      </c>
      <c r="I23" s="8">
        <f t="shared" si="7"/>
        <v>5.5105522143247674</v>
      </c>
      <c r="J23" s="8">
        <f t="shared" si="7"/>
        <v>5.2126845270639688</v>
      </c>
      <c r="K23" s="8">
        <f t="shared" si="7"/>
        <v>5.2126845270639688</v>
      </c>
      <c r="L23" s="8">
        <f t="shared" si="7"/>
        <v>5.6594860579551662</v>
      </c>
      <c r="M23" s="8">
        <f t="shared" si="7"/>
        <v>5.2126845270639688</v>
      </c>
      <c r="N23" s="8">
        <f t="shared" si="7"/>
        <v>4.7658829961727722</v>
      </c>
      <c r="O23" s="8">
        <f t="shared" si="7"/>
        <v>4.0212137780207762</v>
      </c>
      <c r="P23" s="8">
        <f t="shared" si="7"/>
        <v>3.8722799343903773</v>
      </c>
      <c r="Q23" s="9">
        <v>0</v>
      </c>
    </row>
    <row r="24" spans="2:33" x14ac:dyDescent="0.3">
      <c r="B24" s="1">
        <v>0.83333333333333404</v>
      </c>
      <c r="C24" s="2">
        <v>16.600000000000001</v>
      </c>
      <c r="D24" s="3">
        <f t="shared" si="2"/>
        <v>4.6111111111111116</v>
      </c>
      <c r="F24" s="7">
        <f t="shared" si="6"/>
        <v>2.9406232914160748</v>
      </c>
      <c r="G24" s="8">
        <f t="shared" si="0"/>
        <v>3.7030071077091304</v>
      </c>
      <c r="H24" s="8">
        <f t="shared" si="0"/>
        <v>4.2475669764898853</v>
      </c>
      <c r="I24" s="8">
        <f t="shared" si="7"/>
        <v>4.0297430289775837</v>
      </c>
      <c r="J24" s="8">
        <f t="shared" si="7"/>
        <v>3.8119190814652817</v>
      </c>
      <c r="K24" s="8">
        <f t="shared" si="7"/>
        <v>3.8119190814652817</v>
      </c>
      <c r="L24" s="8">
        <f t="shared" si="7"/>
        <v>4.1386550027337341</v>
      </c>
      <c r="M24" s="8">
        <f t="shared" si="7"/>
        <v>3.8119190814652817</v>
      </c>
      <c r="N24" s="8">
        <f t="shared" si="7"/>
        <v>3.4851831601968293</v>
      </c>
      <c r="O24" s="8">
        <f t="shared" si="7"/>
        <v>2.9406232914160748</v>
      </c>
      <c r="P24" s="8">
        <f t="shared" si="7"/>
        <v>2.8317113176599236</v>
      </c>
      <c r="Q24" s="9">
        <v>0</v>
      </c>
    </row>
    <row r="25" spans="2:33" x14ac:dyDescent="0.3">
      <c r="B25" s="1">
        <v>0.875000000000001</v>
      </c>
      <c r="C25" s="2">
        <v>9</v>
      </c>
      <c r="D25" s="3">
        <f t="shared" si="2"/>
        <v>2.5</v>
      </c>
      <c r="F25" s="7">
        <f t="shared" si="6"/>
        <v>1.594313832695462</v>
      </c>
      <c r="G25" s="8">
        <f t="shared" si="0"/>
        <v>2.0076544559868776</v>
      </c>
      <c r="H25" s="8">
        <f t="shared" si="0"/>
        <v>2.3028977583378891</v>
      </c>
      <c r="I25" s="8">
        <f t="shared" si="7"/>
        <v>2.184800437397485</v>
      </c>
      <c r="J25" s="8">
        <f t="shared" si="7"/>
        <v>2.0667031164570799</v>
      </c>
      <c r="K25" s="8">
        <f t="shared" si="7"/>
        <v>2.0667031164570799</v>
      </c>
      <c r="L25" s="8">
        <f t="shared" si="7"/>
        <v>2.2438490978676868</v>
      </c>
      <c r="M25" s="8">
        <f t="shared" si="7"/>
        <v>2.0667031164570799</v>
      </c>
      <c r="N25" s="8">
        <f t="shared" si="7"/>
        <v>1.8895571350464735</v>
      </c>
      <c r="O25" s="8">
        <f t="shared" si="7"/>
        <v>1.594313832695462</v>
      </c>
      <c r="P25" s="8">
        <f t="shared" si="7"/>
        <v>1.5352651722252597</v>
      </c>
      <c r="Q25" s="9">
        <v>0</v>
      </c>
    </row>
    <row r="26" spans="2:33" x14ac:dyDescent="0.3">
      <c r="B26" s="1">
        <v>0.91666666666666696</v>
      </c>
      <c r="C26" s="2">
        <v>7.2</v>
      </c>
      <c r="D26" s="3">
        <f t="shared" si="2"/>
        <v>2</v>
      </c>
      <c r="F26" s="7">
        <f t="shared" si="6"/>
        <v>1.2754510661563696</v>
      </c>
      <c r="G26" s="8">
        <f t="shared" si="0"/>
        <v>1.6061235647895022</v>
      </c>
      <c r="H26" s="8">
        <f t="shared" si="0"/>
        <v>1.8423182066703114</v>
      </c>
      <c r="I26" s="8">
        <f t="shared" si="7"/>
        <v>1.747840349917988</v>
      </c>
      <c r="J26" s="8">
        <f t="shared" si="7"/>
        <v>1.6533624931656641</v>
      </c>
      <c r="K26" s="8">
        <f t="shared" si="7"/>
        <v>1.6533624931656641</v>
      </c>
      <c r="L26" s="8">
        <f t="shared" si="7"/>
        <v>1.7950792782941496</v>
      </c>
      <c r="M26" s="8">
        <f t="shared" si="7"/>
        <v>1.6533624931656641</v>
      </c>
      <c r="N26" s="8">
        <f t="shared" si="7"/>
        <v>1.5116457080371788</v>
      </c>
      <c r="O26" s="8">
        <f t="shared" si="7"/>
        <v>1.2754510661563696</v>
      </c>
      <c r="P26" s="8">
        <f t="shared" si="7"/>
        <v>1.2282121377802078</v>
      </c>
      <c r="Q26" s="9">
        <v>0</v>
      </c>
    </row>
    <row r="27" spans="2:33" x14ac:dyDescent="0.3">
      <c r="B27" s="1">
        <v>0.95833333333333404</v>
      </c>
      <c r="C27" s="2">
        <v>2.5</v>
      </c>
      <c r="D27" s="3">
        <f t="shared" si="2"/>
        <v>0.69444444444444442</v>
      </c>
      <c r="F27" s="7">
        <f t="shared" si="6"/>
        <v>0.44286495352651722</v>
      </c>
      <c r="G27" s="8">
        <f t="shared" si="0"/>
        <v>0.55768179332968826</v>
      </c>
      <c r="H27" s="8">
        <f t="shared" si="0"/>
        <v>0.63969382176052481</v>
      </c>
      <c r="I27" s="8">
        <f t="shared" si="7"/>
        <v>0.60688901038819021</v>
      </c>
      <c r="J27" s="8">
        <f t="shared" si="7"/>
        <v>0.57408419901585561</v>
      </c>
      <c r="K27" s="8">
        <f t="shared" si="7"/>
        <v>0.57408419901585561</v>
      </c>
      <c r="L27" s="8">
        <f t="shared" si="7"/>
        <v>0.62329141607435745</v>
      </c>
      <c r="M27" s="8">
        <f t="shared" si="7"/>
        <v>0.57408419901585561</v>
      </c>
      <c r="N27" s="8">
        <f t="shared" si="7"/>
        <v>0.52487698195735377</v>
      </c>
      <c r="O27" s="8">
        <f t="shared" si="7"/>
        <v>0.44286495352651722</v>
      </c>
      <c r="P27" s="8">
        <f t="shared" si="7"/>
        <v>0.42646254784034993</v>
      </c>
      <c r="Q27" s="9">
        <v>0</v>
      </c>
    </row>
    <row r="28" spans="2:33" x14ac:dyDescent="0.3">
      <c r="F28" s="7"/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</row>
    <row r="29" spans="2:33" x14ac:dyDescent="0.3">
      <c r="D29" s="3">
        <f>AVERAGE(D4:D27)</f>
        <v>4.2337962962962967</v>
      </c>
      <c r="F29" s="7"/>
      <c r="G29" s="8"/>
      <c r="H29" s="8"/>
      <c r="I29" s="8"/>
      <c r="J29" s="8"/>
      <c r="K29" s="8"/>
      <c r="L29" s="8"/>
      <c r="M29" s="8"/>
      <c r="N29" s="8"/>
      <c r="O29" s="8"/>
      <c r="P29" s="8"/>
      <c r="Q29" s="9"/>
    </row>
    <row r="30" spans="2:33" x14ac:dyDescent="0.3">
      <c r="F30" s="7"/>
      <c r="G30" s="8"/>
      <c r="H30" s="8"/>
      <c r="I30" s="8"/>
      <c r="J30" s="8"/>
      <c r="K30" s="8"/>
      <c r="L30" s="8"/>
      <c r="M30" s="8"/>
      <c r="N30" s="8"/>
      <c r="O30" s="8"/>
      <c r="P30" s="8"/>
      <c r="Q30" s="9"/>
      <c r="S30" t="s">
        <v>17</v>
      </c>
    </row>
    <row r="31" spans="2:33" x14ac:dyDescent="0.3">
      <c r="F31" s="7"/>
      <c r="G31" s="8"/>
      <c r="H31" s="8"/>
      <c r="I31" s="8"/>
      <c r="J31" s="8"/>
      <c r="K31" s="8"/>
      <c r="L31" s="8"/>
      <c r="M31" s="8"/>
      <c r="N31" s="8"/>
      <c r="O31" s="8"/>
      <c r="P31" s="8"/>
      <c r="Q31" s="9"/>
    </row>
    <row r="32" spans="2:33" ht="15" thickBot="1" x14ac:dyDescent="0.35">
      <c r="F32" s="17">
        <v>2.7</v>
      </c>
      <c r="G32" s="18">
        <v>3.4</v>
      </c>
      <c r="H32" s="18">
        <v>3.9</v>
      </c>
      <c r="I32" s="18">
        <v>3.7</v>
      </c>
      <c r="J32" s="18">
        <v>3.5</v>
      </c>
      <c r="K32" s="18">
        <v>3.5</v>
      </c>
      <c r="L32" s="18">
        <v>3.8</v>
      </c>
      <c r="M32" s="18">
        <v>3.5</v>
      </c>
      <c r="N32" s="18">
        <v>3.2</v>
      </c>
      <c r="O32" s="18">
        <v>2.7</v>
      </c>
      <c r="P32" s="18">
        <v>2.6</v>
      </c>
      <c r="Q32" s="19">
        <v>0</v>
      </c>
      <c r="S32" s="16">
        <f>AVERAGE(F32:P32)</f>
        <v>3.3181818181818183</v>
      </c>
    </row>
    <row r="38" spans="2:17" x14ac:dyDescent="0.3">
      <c r="F38" t="s">
        <v>22</v>
      </c>
    </row>
    <row r="40" spans="2:17" ht="15" thickBot="1" x14ac:dyDescent="0.35"/>
    <row r="41" spans="2:17" x14ac:dyDescent="0.3">
      <c r="F41" s="4" t="s">
        <v>0</v>
      </c>
      <c r="G41" s="5" t="s">
        <v>1</v>
      </c>
      <c r="H41" s="5" t="s">
        <v>2</v>
      </c>
      <c r="I41" s="5" t="s">
        <v>3</v>
      </c>
      <c r="J41" s="5" t="s">
        <v>2</v>
      </c>
      <c r="K41" s="5" t="s">
        <v>0</v>
      </c>
      <c r="L41" s="5" t="s">
        <v>4</v>
      </c>
      <c r="M41" s="5" t="s">
        <v>3</v>
      </c>
      <c r="N41" s="5" t="s">
        <v>5</v>
      </c>
      <c r="O41" s="5" t="s">
        <v>6</v>
      </c>
      <c r="P41" s="5" t="s">
        <v>7</v>
      </c>
      <c r="Q41" s="6" t="s">
        <v>8</v>
      </c>
    </row>
    <row r="42" spans="2:17" x14ac:dyDescent="0.3">
      <c r="F42" s="7"/>
      <c r="G42" s="8"/>
      <c r="H42" s="8"/>
      <c r="I42" s="8"/>
      <c r="J42" s="8"/>
      <c r="K42" s="8"/>
      <c r="L42" s="8"/>
      <c r="M42" s="8"/>
      <c r="N42" s="8"/>
      <c r="O42" s="8"/>
      <c r="P42" s="8"/>
      <c r="Q42" s="9"/>
    </row>
    <row r="43" spans="2:17" x14ac:dyDescent="0.3">
      <c r="B43" s="1">
        <v>0</v>
      </c>
      <c r="F43" s="7">
        <f>IF(F4&gt;1.5,-0.0019*F4^6+0.0751*F4^5-1.1513*F4^4+8.5094*F4^3-30.873*F4^2+53.22*F4-33.847,0)</f>
        <v>0</v>
      </c>
      <c r="G43" s="8">
        <f t="shared" ref="G43:Q43" si="8">IF(G4&gt;1.5,-0.0019*G4^6+0.0751*G4^5-1.1513*G4^4+8.5094*G4^3-30.873*G4^2+53.22*G4-33.847,0)</f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  <c r="P43" s="8">
        <f t="shared" si="8"/>
        <v>0</v>
      </c>
      <c r="Q43" s="9">
        <f t="shared" si="8"/>
        <v>0</v>
      </c>
    </row>
    <row r="44" spans="2:17" x14ac:dyDescent="0.3">
      <c r="B44" s="1">
        <v>4.1666666666666699E-2</v>
      </c>
      <c r="F44" s="7">
        <f t="shared" ref="F44:Q59" si="9">IF(F5&gt;1.5,-0.0019*F5^6+0.0751*F5^5-1.1513*F5^4+8.5094*F5^3-30.873*F5^2+53.22*F5-33.847,0)</f>
        <v>0</v>
      </c>
      <c r="G44" s="8">
        <f t="shared" si="9"/>
        <v>0</v>
      </c>
      <c r="H44" s="8">
        <f t="shared" si="9"/>
        <v>0</v>
      </c>
      <c r="I44" s="8">
        <f t="shared" si="9"/>
        <v>0</v>
      </c>
      <c r="J44" s="8">
        <f t="shared" si="9"/>
        <v>0</v>
      </c>
      <c r="K44" s="8">
        <f t="shared" si="9"/>
        <v>0</v>
      </c>
      <c r="L44" s="8">
        <f t="shared" si="9"/>
        <v>0</v>
      </c>
      <c r="M44" s="8">
        <f t="shared" si="9"/>
        <v>0</v>
      </c>
      <c r="N44" s="8">
        <f t="shared" si="9"/>
        <v>0</v>
      </c>
      <c r="O44" s="8">
        <f t="shared" si="9"/>
        <v>0</v>
      </c>
      <c r="P44" s="8">
        <f t="shared" si="9"/>
        <v>0</v>
      </c>
      <c r="Q44" s="9">
        <f t="shared" si="9"/>
        <v>0</v>
      </c>
    </row>
    <row r="45" spans="2:17" x14ac:dyDescent="0.3">
      <c r="B45" s="1">
        <v>8.3333333333333301E-2</v>
      </c>
      <c r="F45" s="7">
        <f t="shared" si="9"/>
        <v>0</v>
      </c>
      <c r="G45" s="8">
        <f t="shared" si="9"/>
        <v>0</v>
      </c>
      <c r="H45" s="8">
        <f t="shared" si="9"/>
        <v>0</v>
      </c>
      <c r="I45" s="8">
        <f t="shared" si="9"/>
        <v>0</v>
      </c>
      <c r="J45" s="8">
        <f t="shared" si="9"/>
        <v>0</v>
      </c>
      <c r="K45" s="8">
        <f t="shared" si="9"/>
        <v>0</v>
      </c>
      <c r="L45" s="8">
        <f t="shared" si="9"/>
        <v>0</v>
      </c>
      <c r="M45" s="8">
        <f t="shared" si="9"/>
        <v>0</v>
      </c>
      <c r="N45" s="8">
        <f t="shared" si="9"/>
        <v>0</v>
      </c>
      <c r="O45" s="8">
        <f t="shared" si="9"/>
        <v>0</v>
      </c>
      <c r="P45" s="8">
        <f t="shared" si="9"/>
        <v>0</v>
      </c>
      <c r="Q45" s="9">
        <f t="shared" si="9"/>
        <v>0</v>
      </c>
    </row>
    <row r="46" spans="2:17" x14ac:dyDescent="0.3">
      <c r="B46" s="1">
        <v>0.125</v>
      </c>
      <c r="F46" s="7">
        <f t="shared" si="9"/>
        <v>0.65761214165887338</v>
      </c>
      <c r="G46" s="8">
        <f t="shared" si="9"/>
        <v>1.0997820579800717</v>
      </c>
      <c r="H46" s="8">
        <f t="shared" si="9"/>
        <v>1.1036229549542682</v>
      </c>
      <c r="I46" s="8">
        <f t="shared" si="9"/>
        <v>1.1076993021786237</v>
      </c>
      <c r="J46" s="8">
        <f t="shared" si="9"/>
        <v>1.107214213071309</v>
      </c>
      <c r="K46" s="8">
        <f t="shared" si="9"/>
        <v>1.107214213071309</v>
      </c>
      <c r="L46" s="8">
        <f t="shared" si="9"/>
        <v>1.1052204058054045</v>
      </c>
      <c r="M46" s="8">
        <f t="shared" si="9"/>
        <v>1.107214213071309</v>
      </c>
      <c r="N46" s="8">
        <f t="shared" si="9"/>
        <v>1.0580298306946858</v>
      </c>
      <c r="O46" s="8">
        <f t="shared" si="9"/>
        <v>0.65761214165887338</v>
      </c>
      <c r="P46" s="8">
        <f t="shared" si="9"/>
        <v>0.49919743181357745</v>
      </c>
      <c r="Q46" s="9">
        <f t="shared" si="9"/>
        <v>0</v>
      </c>
    </row>
    <row r="47" spans="2:17" x14ac:dyDescent="0.3">
      <c r="B47" s="1">
        <v>0.16666666666666699</v>
      </c>
      <c r="F47" s="7">
        <f t="shared" si="9"/>
        <v>0</v>
      </c>
      <c r="G47" s="8">
        <f t="shared" si="9"/>
        <v>0</v>
      </c>
      <c r="H47" s="8">
        <f t="shared" si="9"/>
        <v>0</v>
      </c>
      <c r="I47" s="8">
        <f t="shared" si="9"/>
        <v>0</v>
      </c>
      <c r="J47" s="8">
        <f t="shared" si="9"/>
        <v>0</v>
      </c>
      <c r="K47" s="8">
        <f t="shared" si="9"/>
        <v>0</v>
      </c>
      <c r="L47" s="8">
        <f t="shared" si="9"/>
        <v>0</v>
      </c>
      <c r="M47" s="8">
        <f t="shared" si="9"/>
        <v>0</v>
      </c>
      <c r="N47" s="8">
        <f t="shared" si="9"/>
        <v>0</v>
      </c>
      <c r="O47" s="8">
        <f t="shared" si="9"/>
        <v>0</v>
      </c>
      <c r="P47" s="8">
        <f t="shared" si="9"/>
        <v>0</v>
      </c>
      <c r="Q47" s="9">
        <f t="shared" si="9"/>
        <v>0</v>
      </c>
    </row>
    <row r="48" spans="2:17" x14ac:dyDescent="0.3">
      <c r="B48" s="1">
        <v>0.20833333333333301</v>
      </c>
      <c r="F48" s="7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  <c r="P48" s="8">
        <f t="shared" si="9"/>
        <v>0</v>
      </c>
      <c r="Q48" s="9">
        <f t="shared" si="9"/>
        <v>0</v>
      </c>
    </row>
    <row r="49" spans="2:17" x14ac:dyDescent="0.3">
      <c r="B49" s="1">
        <v>0.25</v>
      </c>
      <c r="F49" s="7">
        <f t="shared" si="9"/>
        <v>0</v>
      </c>
      <c r="G49" s="8">
        <f t="shared" si="9"/>
        <v>0</v>
      </c>
      <c r="H49" s="8">
        <f t="shared" si="9"/>
        <v>0</v>
      </c>
      <c r="I49" s="8">
        <f t="shared" si="9"/>
        <v>0</v>
      </c>
      <c r="J49" s="8">
        <f t="shared" si="9"/>
        <v>0</v>
      </c>
      <c r="K49" s="8">
        <f t="shared" si="9"/>
        <v>0</v>
      </c>
      <c r="L49" s="8">
        <f t="shared" si="9"/>
        <v>0</v>
      </c>
      <c r="M49" s="8">
        <f t="shared" si="9"/>
        <v>0</v>
      </c>
      <c r="N49" s="8">
        <f t="shared" si="9"/>
        <v>0</v>
      </c>
      <c r="O49" s="8">
        <f t="shared" si="9"/>
        <v>0</v>
      </c>
      <c r="P49" s="8">
        <f t="shared" si="9"/>
        <v>0</v>
      </c>
      <c r="Q49" s="9">
        <f t="shared" si="9"/>
        <v>0</v>
      </c>
    </row>
    <row r="50" spans="2:17" x14ac:dyDescent="0.3">
      <c r="B50" s="1">
        <v>0.29166666666666702</v>
      </c>
      <c r="F50" s="7">
        <f t="shared" si="9"/>
        <v>0</v>
      </c>
      <c r="G50" s="8">
        <f t="shared" si="9"/>
        <v>0.35483106310802981</v>
      </c>
      <c r="H50" s="8">
        <f t="shared" si="9"/>
        <v>0.88040869910861375</v>
      </c>
      <c r="I50" s="8">
        <f t="shared" si="9"/>
        <v>0.72028519918435308</v>
      </c>
      <c r="J50" s="8">
        <f t="shared" si="9"/>
        <v>0.49557435482355316</v>
      </c>
      <c r="K50" s="8">
        <f t="shared" si="9"/>
        <v>0.49557435482355316</v>
      </c>
      <c r="L50" s="8">
        <f t="shared" si="9"/>
        <v>0.80762193949223615</v>
      </c>
      <c r="M50" s="8">
        <f t="shared" si="9"/>
        <v>0.49557435482355316</v>
      </c>
      <c r="N50" s="8">
        <f t="shared" si="9"/>
        <v>7.6028012736202299E-3</v>
      </c>
      <c r="O50" s="8">
        <f t="shared" si="9"/>
        <v>0</v>
      </c>
      <c r="P50" s="8">
        <f t="shared" si="9"/>
        <v>0</v>
      </c>
      <c r="Q50" s="9">
        <f t="shared" si="9"/>
        <v>0</v>
      </c>
    </row>
    <row r="51" spans="2:17" x14ac:dyDescent="0.3">
      <c r="B51" s="1">
        <v>0.33333333333333398</v>
      </c>
      <c r="F51" s="7">
        <f t="shared" si="9"/>
        <v>0</v>
      </c>
      <c r="G51" s="8">
        <f t="shared" si="9"/>
        <v>0</v>
      </c>
      <c r="H51" s="8">
        <f t="shared" si="9"/>
        <v>0</v>
      </c>
      <c r="I51" s="8">
        <f t="shared" si="9"/>
        <v>0</v>
      </c>
      <c r="J51" s="8">
        <f t="shared" si="9"/>
        <v>0</v>
      </c>
      <c r="K51" s="8">
        <f t="shared" si="9"/>
        <v>0</v>
      </c>
      <c r="L51" s="8">
        <f t="shared" si="9"/>
        <v>0</v>
      </c>
      <c r="M51" s="8">
        <f t="shared" si="9"/>
        <v>0</v>
      </c>
      <c r="N51" s="8">
        <f t="shared" si="9"/>
        <v>0</v>
      </c>
      <c r="O51" s="8">
        <f t="shared" si="9"/>
        <v>0</v>
      </c>
      <c r="P51" s="8">
        <f t="shared" si="9"/>
        <v>0</v>
      </c>
      <c r="Q51" s="9">
        <f t="shared" si="9"/>
        <v>0</v>
      </c>
    </row>
    <row r="52" spans="2:17" x14ac:dyDescent="0.3">
      <c r="B52" s="1">
        <v>0.375</v>
      </c>
      <c r="F52" s="7">
        <f t="shared" si="9"/>
        <v>0</v>
      </c>
      <c r="G52" s="8">
        <f t="shared" si="9"/>
        <v>0</v>
      </c>
      <c r="H52" s="8">
        <f t="shared" si="9"/>
        <v>0</v>
      </c>
      <c r="I52" s="8">
        <f t="shared" si="9"/>
        <v>0</v>
      </c>
      <c r="J52" s="8">
        <f t="shared" si="9"/>
        <v>0</v>
      </c>
      <c r="K52" s="8">
        <f t="shared" si="9"/>
        <v>0</v>
      </c>
      <c r="L52" s="8">
        <f t="shared" si="9"/>
        <v>0</v>
      </c>
      <c r="M52" s="8">
        <f t="shared" si="9"/>
        <v>0</v>
      </c>
      <c r="N52" s="8">
        <f t="shared" si="9"/>
        <v>0</v>
      </c>
      <c r="O52" s="8">
        <f t="shared" si="9"/>
        <v>0</v>
      </c>
      <c r="P52" s="8">
        <f t="shared" si="9"/>
        <v>0</v>
      </c>
      <c r="Q52" s="9">
        <f t="shared" si="9"/>
        <v>0</v>
      </c>
    </row>
    <row r="53" spans="2:17" x14ac:dyDescent="0.3">
      <c r="B53" s="1">
        <v>0.41666666666666702</v>
      </c>
      <c r="F53" s="7">
        <f t="shared" si="9"/>
        <v>1.3122719608966023</v>
      </c>
      <c r="G53" s="8">
        <f t="shared" si="9"/>
        <v>3.1216346648221602</v>
      </c>
      <c r="H53" s="8">
        <f t="shared" si="9"/>
        <v>5.6274728895291801</v>
      </c>
      <c r="I53" s="8">
        <f t="shared" si="9"/>
        <v>4.5212466913980975</v>
      </c>
      <c r="J53" s="8">
        <f t="shared" si="9"/>
        <v>3.5499121144226891</v>
      </c>
      <c r="K53" s="8">
        <f t="shared" si="9"/>
        <v>3.5499121144226891</v>
      </c>
      <c r="L53" s="8">
        <f t="shared" si="9"/>
        <v>5.0590353950309819</v>
      </c>
      <c r="M53" s="8">
        <f t="shared" si="9"/>
        <v>3.5499121144226891</v>
      </c>
      <c r="N53" s="8">
        <f t="shared" si="9"/>
        <v>2.3897616726943411</v>
      </c>
      <c r="O53" s="8">
        <f t="shared" si="9"/>
        <v>1.3122719608966023</v>
      </c>
      <c r="P53" s="8">
        <f t="shared" si="9"/>
        <v>1.2167899680239955</v>
      </c>
      <c r="Q53" s="9">
        <f t="shared" si="9"/>
        <v>0</v>
      </c>
    </row>
    <row r="54" spans="2:17" x14ac:dyDescent="0.3">
      <c r="B54" s="1">
        <v>0.45833333333333398</v>
      </c>
      <c r="F54" s="7">
        <f t="shared" si="9"/>
        <v>3.0688665248569365</v>
      </c>
      <c r="G54" s="8">
        <f t="shared" si="9"/>
        <v>7.9059885711207656</v>
      </c>
      <c r="H54" s="8">
        <f t="shared" si="9"/>
        <v>12.121247077990098</v>
      </c>
      <c r="I54" s="8">
        <f t="shared" si="9"/>
        <v>10.436122148836581</v>
      </c>
      <c r="J54" s="8">
        <f t="shared" si="9"/>
        <v>8.739219852853445</v>
      </c>
      <c r="K54" s="8">
        <f t="shared" si="9"/>
        <v>8.739219852853445</v>
      </c>
      <c r="L54" s="8">
        <f t="shared" si="9"/>
        <v>11.283988099476723</v>
      </c>
      <c r="M54" s="8">
        <f t="shared" si="9"/>
        <v>8.739219852853445</v>
      </c>
      <c r="N54" s="8">
        <f t="shared" si="9"/>
        <v>6.3097186349852805</v>
      </c>
      <c r="O54" s="8">
        <f t="shared" si="9"/>
        <v>3.0688665248569365</v>
      </c>
      <c r="P54" s="8">
        <f t="shared" si="9"/>
        <v>2.5967632233356497</v>
      </c>
      <c r="Q54" s="9">
        <f t="shared" si="9"/>
        <v>0</v>
      </c>
    </row>
    <row r="55" spans="2:17" x14ac:dyDescent="0.3">
      <c r="B55" s="1">
        <v>0.5</v>
      </c>
      <c r="F55" s="7">
        <f t="shared" si="9"/>
        <v>8.2262480775504017</v>
      </c>
      <c r="G55" s="8">
        <f t="shared" si="9"/>
        <v>15.436894252368553</v>
      </c>
      <c r="H55" s="8">
        <f t="shared" si="9"/>
        <v>18.821587443293915</v>
      </c>
      <c r="I55" s="8">
        <f t="shared" si="9"/>
        <v>17.732524580541316</v>
      </c>
      <c r="J55" s="8">
        <f t="shared" si="9"/>
        <v>16.283407685901842</v>
      </c>
      <c r="K55" s="8">
        <f t="shared" si="9"/>
        <v>16.283407685901842</v>
      </c>
      <c r="L55" s="8">
        <f t="shared" si="9"/>
        <v>18.32367466017579</v>
      </c>
      <c r="M55" s="8">
        <f t="shared" si="9"/>
        <v>16.283407685901842</v>
      </c>
      <c r="N55" s="8">
        <f t="shared" si="9"/>
        <v>13.543006937085728</v>
      </c>
      <c r="O55" s="8">
        <f t="shared" si="9"/>
        <v>8.2262480775504017</v>
      </c>
      <c r="P55" s="8">
        <f t="shared" si="9"/>
        <v>7.1842183984686088</v>
      </c>
      <c r="Q55" s="9">
        <f t="shared" si="9"/>
        <v>0</v>
      </c>
    </row>
    <row r="56" spans="2:17" x14ac:dyDescent="0.3">
      <c r="B56" s="1">
        <v>0.54166666666666696</v>
      </c>
      <c r="F56" s="7">
        <f t="shared" si="9"/>
        <v>10.596561156973543</v>
      </c>
      <c r="G56" s="8">
        <f t="shared" si="9"/>
        <v>17.583860457331106</v>
      </c>
      <c r="H56" s="8">
        <f t="shared" si="9"/>
        <v>19.788677244107511</v>
      </c>
      <c r="I56" s="8">
        <f t="shared" si="9"/>
        <v>19.23082547932885</v>
      </c>
      <c r="J56" s="8">
        <f t="shared" si="9"/>
        <v>18.241936992168782</v>
      </c>
      <c r="K56" s="8">
        <f t="shared" si="9"/>
        <v>18.241936992168782</v>
      </c>
      <c r="L56" s="8">
        <f t="shared" si="9"/>
        <v>19.561941964955885</v>
      </c>
      <c r="M56" s="8">
        <f t="shared" si="9"/>
        <v>18.241936992168782</v>
      </c>
      <c r="N56" s="8">
        <f t="shared" si="9"/>
        <v>15.960063435269753</v>
      </c>
      <c r="O56" s="8">
        <f t="shared" si="9"/>
        <v>10.596561156973543</v>
      </c>
      <c r="P56" s="8">
        <f t="shared" si="9"/>
        <v>9.4250135488797255</v>
      </c>
      <c r="Q56" s="9">
        <f t="shared" si="9"/>
        <v>0</v>
      </c>
    </row>
    <row r="57" spans="2:17" x14ac:dyDescent="0.3">
      <c r="B57" s="1">
        <v>0.58333333333333404</v>
      </c>
      <c r="F57" s="7">
        <f t="shared" si="9"/>
        <v>12.82985435072667</v>
      </c>
      <c r="G57" s="8">
        <f t="shared" si="9"/>
        <v>19.000531155509783</v>
      </c>
      <c r="H57" s="8">
        <f t="shared" si="9"/>
        <v>19.929317394381123</v>
      </c>
      <c r="I57" s="8">
        <f t="shared" si="9"/>
        <v>19.884234118304654</v>
      </c>
      <c r="J57" s="8">
        <f t="shared" si="9"/>
        <v>19.415390186339017</v>
      </c>
      <c r="K57" s="8">
        <f t="shared" si="9"/>
        <v>19.415390186339017</v>
      </c>
      <c r="L57" s="8">
        <f t="shared" si="9"/>
        <v>19.95415376406536</v>
      </c>
      <c r="M57" s="8">
        <f t="shared" si="9"/>
        <v>19.415390186339017</v>
      </c>
      <c r="N57" s="8">
        <f t="shared" si="9"/>
        <v>17.793447206497241</v>
      </c>
      <c r="O57" s="8">
        <f t="shared" si="9"/>
        <v>12.82985435072667</v>
      </c>
      <c r="P57" s="8">
        <f t="shared" si="9"/>
        <v>11.609498397701863</v>
      </c>
      <c r="Q57" s="9">
        <f t="shared" si="9"/>
        <v>0</v>
      </c>
    </row>
    <row r="58" spans="2:17" x14ac:dyDescent="0.3">
      <c r="B58" s="1">
        <v>0.625</v>
      </c>
      <c r="F58" s="7">
        <f t="shared" si="9"/>
        <v>14.614529809836974</v>
      </c>
      <c r="G58" s="8">
        <f t="shared" si="9"/>
        <v>19.697234655745582</v>
      </c>
      <c r="H58" s="8">
        <f t="shared" si="9"/>
        <v>19.600892999683914</v>
      </c>
      <c r="I58" s="8">
        <f t="shared" si="9"/>
        <v>19.919994909540129</v>
      </c>
      <c r="J58" s="8">
        <f t="shared" si="9"/>
        <v>19.885776939947597</v>
      </c>
      <c r="K58" s="8">
        <f t="shared" si="9"/>
        <v>19.885776939947597</v>
      </c>
      <c r="L58" s="8">
        <f t="shared" si="9"/>
        <v>19.795966849610615</v>
      </c>
      <c r="M58" s="8">
        <f t="shared" si="9"/>
        <v>19.885776939947597</v>
      </c>
      <c r="N58" s="8">
        <f t="shared" si="9"/>
        <v>18.922644390068037</v>
      </c>
      <c r="O58" s="8">
        <f t="shared" si="9"/>
        <v>14.614529809836974</v>
      </c>
      <c r="P58" s="8">
        <f t="shared" si="9"/>
        <v>13.416321013207416</v>
      </c>
      <c r="Q58" s="9">
        <f t="shared" si="9"/>
        <v>0</v>
      </c>
    </row>
    <row r="59" spans="2:17" x14ac:dyDescent="0.3">
      <c r="B59" s="1">
        <v>0.66666666666666696</v>
      </c>
      <c r="F59" s="7">
        <f t="shared" si="9"/>
        <v>16.522287837528872</v>
      </c>
      <c r="G59" s="8">
        <f t="shared" si="9"/>
        <v>19.955633523201961</v>
      </c>
      <c r="H59" s="8">
        <f t="shared" si="9"/>
        <v>18.889549554462555</v>
      </c>
      <c r="I59" s="8">
        <f t="shared" si="9"/>
        <v>19.492455525757329</v>
      </c>
      <c r="J59" s="8">
        <f t="shared" si="9"/>
        <v>19.888434346599333</v>
      </c>
      <c r="K59" s="8">
        <f t="shared" si="9"/>
        <v>19.888434346599333</v>
      </c>
      <c r="L59" s="8">
        <f t="shared" si="9"/>
        <v>19.206817558697743</v>
      </c>
      <c r="M59" s="8">
        <f t="shared" si="9"/>
        <v>19.888434346599333</v>
      </c>
      <c r="N59" s="8">
        <f t="shared" si="9"/>
        <v>19.728163135031288</v>
      </c>
      <c r="O59" s="8">
        <f t="shared" si="9"/>
        <v>16.522287837528872</v>
      </c>
      <c r="P59" s="8">
        <f t="shared" si="9"/>
        <v>15.430349189374091</v>
      </c>
      <c r="Q59" s="9">
        <f t="shared" si="9"/>
        <v>0</v>
      </c>
    </row>
    <row r="60" spans="2:17" x14ac:dyDescent="0.3">
      <c r="B60" s="1">
        <v>0.70833333333333404</v>
      </c>
      <c r="F60" s="7">
        <f t="shared" ref="F60:Q66" si="10">IF(F21&gt;1.5,-0.0019*F21^6+0.0751*F21^5-1.1513*F21^4+8.5094*F21^3-30.873*F21^2+53.22*F21-33.847,0)</f>
        <v>13.239990000318109</v>
      </c>
      <c r="G60" s="8">
        <f t="shared" si="10"/>
        <v>19.196127380322231</v>
      </c>
      <c r="H60" s="8">
        <f t="shared" si="10"/>
        <v>19.885737096627601</v>
      </c>
      <c r="I60" s="8">
        <f t="shared" si="10"/>
        <v>19.929902182630066</v>
      </c>
      <c r="J60" s="8">
        <f t="shared" si="10"/>
        <v>19.560989102133625</v>
      </c>
      <c r="K60" s="8">
        <f t="shared" si="10"/>
        <v>19.560989102133625</v>
      </c>
      <c r="L60" s="8">
        <f t="shared" si="10"/>
        <v>19.953120912628357</v>
      </c>
      <c r="M60" s="8">
        <f t="shared" si="10"/>
        <v>19.560989102133625</v>
      </c>
      <c r="N60" s="8">
        <f t="shared" si="10"/>
        <v>18.081010256296146</v>
      </c>
      <c r="O60" s="8">
        <f t="shared" si="10"/>
        <v>13.239990000318109</v>
      </c>
      <c r="P60" s="8">
        <f t="shared" si="10"/>
        <v>12.019383474950509</v>
      </c>
      <c r="Q60" s="9">
        <f t="shared" si="10"/>
        <v>0</v>
      </c>
    </row>
    <row r="61" spans="2:17" x14ac:dyDescent="0.3">
      <c r="B61" s="1">
        <v>0.750000000000001</v>
      </c>
      <c r="F61" s="7">
        <f t="shared" si="10"/>
        <v>11.35161688727667</v>
      </c>
      <c r="G61" s="8">
        <f t="shared" si="10"/>
        <v>18.128350272148317</v>
      </c>
      <c r="H61" s="8">
        <f t="shared" si="10"/>
        <v>19.911808587309658</v>
      </c>
      <c r="I61" s="8">
        <f t="shared" si="10"/>
        <v>19.529848669479499</v>
      </c>
      <c r="J61" s="8">
        <f t="shared" si="10"/>
        <v>18.710312183476937</v>
      </c>
      <c r="K61" s="8">
        <f t="shared" si="10"/>
        <v>18.710312183476937</v>
      </c>
      <c r="L61" s="8">
        <f t="shared" si="10"/>
        <v>19.77257372417521</v>
      </c>
      <c r="M61" s="8">
        <f t="shared" si="10"/>
        <v>18.710312183476937</v>
      </c>
      <c r="N61" s="8">
        <f t="shared" si="10"/>
        <v>16.628978915705353</v>
      </c>
      <c r="O61" s="8">
        <f t="shared" si="10"/>
        <v>11.35161688727667</v>
      </c>
      <c r="P61" s="8">
        <f t="shared" si="10"/>
        <v>10.155126386603719</v>
      </c>
      <c r="Q61" s="9">
        <f t="shared" si="10"/>
        <v>0</v>
      </c>
    </row>
    <row r="62" spans="2:17" x14ac:dyDescent="0.3">
      <c r="B62" s="1">
        <v>0.79166666666666696</v>
      </c>
      <c r="F62" s="7">
        <f t="shared" si="10"/>
        <v>4.1479915438961328</v>
      </c>
      <c r="G62" s="8">
        <f t="shared" si="10"/>
        <v>9.9302808667818354</v>
      </c>
      <c r="H62" s="8">
        <f t="shared" si="10"/>
        <v>14.318320057918051</v>
      </c>
      <c r="I62" s="8">
        <f t="shared" si="10"/>
        <v>12.630119360378764</v>
      </c>
      <c r="J62" s="8">
        <f t="shared" si="10"/>
        <v>10.840906238546872</v>
      </c>
      <c r="K62" s="8">
        <f t="shared" si="10"/>
        <v>10.840906238546872</v>
      </c>
      <c r="L62" s="8">
        <f t="shared" si="10"/>
        <v>13.490932939827452</v>
      </c>
      <c r="M62" s="8">
        <f t="shared" si="10"/>
        <v>10.840906238546872</v>
      </c>
      <c r="N62" s="8">
        <f t="shared" si="10"/>
        <v>8.1243936500605756</v>
      </c>
      <c r="O62" s="8">
        <f t="shared" si="10"/>
        <v>4.1479915438961328</v>
      </c>
      <c r="P62" s="8">
        <f t="shared" si="10"/>
        <v>3.5155521684088811</v>
      </c>
      <c r="Q62" s="9">
        <f t="shared" si="10"/>
        <v>0</v>
      </c>
    </row>
    <row r="63" spans="2:17" x14ac:dyDescent="0.3">
      <c r="B63" s="1">
        <v>0.83333333333333404</v>
      </c>
      <c r="F63" s="7">
        <f t="shared" si="10"/>
        <v>1.2621370807435497</v>
      </c>
      <c r="G63" s="8">
        <f t="shared" si="10"/>
        <v>2.8829133455103104</v>
      </c>
      <c r="H63" s="8">
        <f t="shared" si="10"/>
        <v>5.230829209492903</v>
      </c>
      <c r="I63" s="8">
        <f t="shared" si="10"/>
        <v>4.1862343024978443</v>
      </c>
      <c r="J63" s="8">
        <f t="shared" si="10"/>
        <v>3.2790886105135328</v>
      </c>
      <c r="K63" s="8">
        <f t="shared" si="10"/>
        <v>3.2790886105135328</v>
      </c>
      <c r="L63" s="8">
        <f t="shared" si="10"/>
        <v>4.6927029998293577</v>
      </c>
      <c r="M63" s="8">
        <f t="shared" si="10"/>
        <v>3.2790886105135328</v>
      </c>
      <c r="N63" s="8">
        <f t="shared" si="10"/>
        <v>2.213297719088736</v>
      </c>
      <c r="O63" s="8">
        <f t="shared" si="10"/>
        <v>1.2621370807435497</v>
      </c>
      <c r="P63" s="8">
        <f t="shared" si="10"/>
        <v>1.1840585989868728</v>
      </c>
      <c r="Q63" s="9">
        <f t="shared" si="10"/>
        <v>0</v>
      </c>
    </row>
    <row r="64" spans="2:17" x14ac:dyDescent="0.3">
      <c r="B64" s="1">
        <v>0.875000000000001</v>
      </c>
      <c r="F64" s="7">
        <f t="shared" si="10"/>
        <v>0.31639009738345436</v>
      </c>
      <c r="G64" s="8">
        <f t="shared" si="10"/>
        <v>1.0418070410307863</v>
      </c>
      <c r="H64" s="8">
        <f t="shared" si="10"/>
        <v>1.1090023695005797</v>
      </c>
      <c r="I64" s="8">
        <f t="shared" si="10"/>
        <v>1.1029993220112075</v>
      </c>
      <c r="J64" s="8">
        <f t="shared" si="10"/>
        <v>1.0719982441617972</v>
      </c>
      <c r="K64" s="8">
        <f t="shared" si="10"/>
        <v>1.0719982441617972</v>
      </c>
      <c r="L64" s="8">
        <f t="shared" si="10"/>
        <v>1.1081313168039983</v>
      </c>
      <c r="M64" s="8">
        <f t="shared" si="10"/>
        <v>1.0719982441617972</v>
      </c>
      <c r="N64" s="8">
        <f t="shared" si="10"/>
        <v>0.94015692744797974</v>
      </c>
      <c r="O64" s="8">
        <f t="shared" si="10"/>
        <v>0.31639009738345436</v>
      </c>
      <c r="P64" s="8">
        <f t="shared" si="10"/>
        <v>0.1032140149994305</v>
      </c>
      <c r="Q64" s="9">
        <f t="shared" si="10"/>
        <v>0</v>
      </c>
    </row>
    <row r="65" spans="2:17" x14ac:dyDescent="0.3">
      <c r="B65" s="1">
        <v>0.91666666666666696</v>
      </c>
      <c r="F65" s="7">
        <f t="shared" si="10"/>
        <v>0</v>
      </c>
      <c r="G65" s="8">
        <f t="shared" si="10"/>
        <v>0.35483106310802981</v>
      </c>
      <c r="H65" s="8">
        <f t="shared" si="10"/>
        <v>0.88040869910861375</v>
      </c>
      <c r="I65" s="8">
        <f t="shared" si="10"/>
        <v>0.72028519918435308</v>
      </c>
      <c r="J65" s="8">
        <f t="shared" si="10"/>
        <v>0.49557435482355316</v>
      </c>
      <c r="K65" s="8">
        <f t="shared" si="10"/>
        <v>0.49557435482355316</v>
      </c>
      <c r="L65" s="8">
        <f t="shared" si="10"/>
        <v>0.80762193949223615</v>
      </c>
      <c r="M65" s="8">
        <f t="shared" si="10"/>
        <v>0.49557435482355316</v>
      </c>
      <c r="N65" s="8">
        <f t="shared" si="10"/>
        <v>7.6028012736202299E-3</v>
      </c>
      <c r="O65" s="8">
        <f t="shared" si="10"/>
        <v>0</v>
      </c>
      <c r="P65" s="8">
        <f t="shared" si="10"/>
        <v>0</v>
      </c>
      <c r="Q65" s="9">
        <f t="shared" si="10"/>
        <v>0</v>
      </c>
    </row>
    <row r="66" spans="2:17" x14ac:dyDescent="0.3">
      <c r="B66" s="1">
        <v>0.95833333333333404</v>
      </c>
      <c r="F66" s="7">
        <f t="shared" si="10"/>
        <v>0</v>
      </c>
      <c r="G66" s="8">
        <f t="shared" si="10"/>
        <v>0</v>
      </c>
      <c r="H66" s="8">
        <f t="shared" si="10"/>
        <v>0</v>
      </c>
      <c r="I66" s="8">
        <f t="shared" si="10"/>
        <v>0</v>
      </c>
      <c r="J66" s="8">
        <f t="shared" si="10"/>
        <v>0</v>
      </c>
      <c r="K66" s="8">
        <f t="shared" si="10"/>
        <v>0</v>
      </c>
      <c r="L66" s="8">
        <f t="shared" si="10"/>
        <v>0</v>
      </c>
      <c r="M66" s="8">
        <f t="shared" si="10"/>
        <v>0</v>
      </c>
      <c r="N66" s="8">
        <f t="shared" si="10"/>
        <v>0</v>
      </c>
      <c r="O66" s="8">
        <f t="shared" si="10"/>
        <v>0</v>
      </c>
      <c r="P66" s="8">
        <f t="shared" si="10"/>
        <v>0</v>
      </c>
      <c r="Q66" s="9">
        <f t="shared" si="10"/>
        <v>0</v>
      </c>
    </row>
    <row r="67" spans="2:17" x14ac:dyDescent="0.3">
      <c r="F67" s="7"/>
      <c r="G67" s="8"/>
      <c r="H67" s="8"/>
      <c r="I67" s="8"/>
      <c r="J67" s="8"/>
      <c r="K67" s="8"/>
      <c r="L67" s="8"/>
      <c r="M67" s="8"/>
      <c r="N67" s="8"/>
      <c r="O67" s="8"/>
      <c r="P67" s="8"/>
      <c r="Q67" s="9"/>
    </row>
    <row r="68" spans="2:17" ht="15" thickBot="1" x14ac:dyDescent="0.35">
      <c r="F68" s="10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2"/>
    </row>
    <row r="74" spans="2:17" ht="15" thickBot="1" x14ac:dyDescent="0.35"/>
    <row r="75" spans="2:17" ht="15" thickBot="1" x14ac:dyDescent="0.35">
      <c r="F75" s="13" t="s">
        <v>0</v>
      </c>
      <c r="G75" s="14" t="s">
        <v>1</v>
      </c>
      <c r="H75" s="14" t="s">
        <v>2</v>
      </c>
      <c r="I75" s="14" t="s">
        <v>3</v>
      </c>
      <c r="J75" s="14" t="s">
        <v>2</v>
      </c>
      <c r="K75" s="14" t="s">
        <v>0</v>
      </c>
      <c r="L75" s="14" t="s">
        <v>4</v>
      </c>
      <c r="M75" s="14" t="s">
        <v>3</v>
      </c>
      <c r="N75" s="14" t="s">
        <v>5</v>
      </c>
      <c r="O75" s="14" t="s">
        <v>6</v>
      </c>
      <c r="P75" s="14" t="s">
        <v>7</v>
      </c>
      <c r="Q75" s="15" t="s">
        <v>8</v>
      </c>
    </row>
    <row r="76" spans="2:17" x14ac:dyDescent="0.3">
      <c r="F76" s="7"/>
      <c r="G76" s="8"/>
      <c r="H76" s="8"/>
      <c r="I76" s="8"/>
      <c r="J76" s="8"/>
      <c r="K76" s="8"/>
      <c r="L76" s="8"/>
      <c r="M76" s="8"/>
      <c r="N76" s="8"/>
      <c r="O76" s="8"/>
      <c r="P76" s="8"/>
      <c r="Q76" s="9"/>
    </row>
    <row r="77" spans="2:17" x14ac:dyDescent="0.3">
      <c r="B77" s="1">
        <v>0</v>
      </c>
      <c r="F77" s="7">
        <f>F43*30</f>
        <v>0</v>
      </c>
      <c r="G77" s="8">
        <f t="shared" ref="G77:Q77" si="11">G43*30</f>
        <v>0</v>
      </c>
      <c r="H77" s="8">
        <f t="shared" si="11"/>
        <v>0</v>
      </c>
      <c r="I77" s="8">
        <f t="shared" si="11"/>
        <v>0</v>
      </c>
      <c r="J77" s="8">
        <f t="shared" si="11"/>
        <v>0</v>
      </c>
      <c r="K77" s="8">
        <f t="shared" si="11"/>
        <v>0</v>
      </c>
      <c r="L77" s="8">
        <f t="shared" si="11"/>
        <v>0</v>
      </c>
      <c r="M77" s="8">
        <f t="shared" si="11"/>
        <v>0</v>
      </c>
      <c r="N77" s="8">
        <f t="shared" si="11"/>
        <v>0</v>
      </c>
      <c r="O77" s="8">
        <f t="shared" si="11"/>
        <v>0</v>
      </c>
      <c r="P77" s="8">
        <f t="shared" si="11"/>
        <v>0</v>
      </c>
      <c r="Q77" s="9">
        <f t="shared" si="11"/>
        <v>0</v>
      </c>
    </row>
    <row r="78" spans="2:17" x14ac:dyDescent="0.3">
      <c r="B78" s="1">
        <v>4.1666666666666699E-2</v>
      </c>
      <c r="F78" s="7">
        <f t="shared" ref="F78:Q93" si="12">F44*30</f>
        <v>0</v>
      </c>
      <c r="G78" s="8">
        <f t="shared" si="12"/>
        <v>0</v>
      </c>
      <c r="H78" s="8">
        <f t="shared" si="12"/>
        <v>0</v>
      </c>
      <c r="I78" s="8">
        <f t="shared" si="12"/>
        <v>0</v>
      </c>
      <c r="J78" s="8">
        <f t="shared" si="12"/>
        <v>0</v>
      </c>
      <c r="K78" s="8">
        <f t="shared" si="12"/>
        <v>0</v>
      </c>
      <c r="L78" s="8">
        <f t="shared" si="12"/>
        <v>0</v>
      </c>
      <c r="M78" s="8">
        <f t="shared" si="12"/>
        <v>0</v>
      </c>
      <c r="N78" s="8">
        <f t="shared" si="12"/>
        <v>0</v>
      </c>
      <c r="O78" s="8">
        <f t="shared" si="12"/>
        <v>0</v>
      </c>
      <c r="P78" s="8">
        <f t="shared" si="12"/>
        <v>0</v>
      </c>
      <c r="Q78" s="9">
        <f t="shared" si="12"/>
        <v>0</v>
      </c>
    </row>
    <row r="79" spans="2:17" x14ac:dyDescent="0.3">
      <c r="B79" s="1">
        <v>8.3333333333333301E-2</v>
      </c>
      <c r="F79" s="7">
        <f t="shared" si="12"/>
        <v>0</v>
      </c>
      <c r="G79" s="8">
        <f t="shared" si="12"/>
        <v>0</v>
      </c>
      <c r="H79" s="8">
        <f t="shared" si="12"/>
        <v>0</v>
      </c>
      <c r="I79" s="8">
        <f t="shared" si="12"/>
        <v>0</v>
      </c>
      <c r="J79" s="8">
        <f t="shared" si="12"/>
        <v>0</v>
      </c>
      <c r="K79" s="8">
        <f t="shared" si="12"/>
        <v>0</v>
      </c>
      <c r="L79" s="8">
        <f t="shared" si="12"/>
        <v>0</v>
      </c>
      <c r="M79" s="8">
        <f t="shared" si="12"/>
        <v>0</v>
      </c>
      <c r="N79" s="8">
        <f t="shared" si="12"/>
        <v>0</v>
      </c>
      <c r="O79" s="8">
        <f t="shared" si="12"/>
        <v>0</v>
      </c>
      <c r="P79" s="8">
        <f t="shared" si="12"/>
        <v>0</v>
      </c>
      <c r="Q79" s="9">
        <f t="shared" si="12"/>
        <v>0</v>
      </c>
    </row>
    <row r="80" spans="2:17" x14ac:dyDescent="0.3">
      <c r="B80" s="1">
        <v>0.125</v>
      </c>
      <c r="F80" s="7">
        <f t="shared" si="12"/>
        <v>19.728364249766202</v>
      </c>
      <c r="G80" s="8">
        <f t="shared" si="12"/>
        <v>32.99346173940215</v>
      </c>
      <c r="H80" s="8">
        <f t="shared" si="12"/>
        <v>33.108688648628046</v>
      </c>
      <c r="I80" s="8">
        <f t="shared" si="12"/>
        <v>33.23097906535871</v>
      </c>
      <c r="J80" s="8">
        <f t="shared" si="12"/>
        <v>33.216426392139269</v>
      </c>
      <c r="K80" s="8">
        <f t="shared" si="12"/>
        <v>33.216426392139269</v>
      </c>
      <c r="L80" s="8">
        <f t="shared" si="12"/>
        <v>33.156612174162134</v>
      </c>
      <c r="M80" s="8">
        <f t="shared" si="12"/>
        <v>33.216426392139269</v>
      </c>
      <c r="N80" s="8">
        <f t="shared" si="12"/>
        <v>31.740894920840574</v>
      </c>
      <c r="O80" s="8">
        <f t="shared" si="12"/>
        <v>19.728364249766202</v>
      </c>
      <c r="P80" s="8">
        <f t="shared" si="12"/>
        <v>14.975922954407324</v>
      </c>
      <c r="Q80" s="9">
        <f t="shared" si="12"/>
        <v>0</v>
      </c>
    </row>
    <row r="81" spans="2:17" x14ac:dyDescent="0.3">
      <c r="B81" s="1">
        <v>0.16666666666666699</v>
      </c>
      <c r="F81" s="7">
        <f t="shared" si="12"/>
        <v>0</v>
      </c>
      <c r="G81" s="8">
        <f t="shared" si="12"/>
        <v>0</v>
      </c>
      <c r="H81" s="8">
        <f t="shared" si="12"/>
        <v>0</v>
      </c>
      <c r="I81" s="8">
        <f t="shared" si="12"/>
        <v>0</v>
      </c>
      <c r="J81" s="8">
        <f t="shared" si="12"/>
        <v>0</v>
      </c>
      <c r="K81" s="8">
        <f t="shared" si="12"/>
        <v>0</v>
      </c>
      <c r="L81" s="8">
        <f t="shared" si="12"/>
        <v>0</v>
      </c>
      <c r="M81" s="8">
        <f t="shared" si="12"/>
        <v>0</v>
      </c>
      <c r="N81" s="8">
        <f t="shared" si="12"/>
        <v>0</v>
      </c>
      <c r="O81" s="8">
        <f t="shared" si="12"/>
        <v>0</v>
      </c>
      <c r="P81" s="8">
        <f t="shared" si="12"/>
        <v>0</v>
      </c>
      <c r="Q81" s="9">
        <f t="shared" si="12"/>
        <v>0</v>
      </c>
    </row>
    <row r="82" spans="2:17" x14ac:dyDescent="0.3">
      <c r="B82" s="1">
        <v>0.20833333333333301</v>
      </c>
      <c r="F82" s="7">
        <f t="shared" si="12"/>
        <v>0</v>
      </c>
      <c r="G82" s="8">
        <f t="shared" si="12"/>
        <v>0</v>
      </c>
      <c r="H82" s="8">
        <f t="shared" si="12"/>
        <v>0</v>
      </c>
      <c r="I82" s="8">
        <f t="shared" si="12"/>
        <v>0</v>
      </c>
      <c r="J82" s="8">
        <f t="shared" si="12"/>
        <v>0</v>
      </c>
      <c r="K82" s="8">
        <f t="shared" si="12"/>
        <v>0</v>
      </c>
      <c r="L82" s="8">
        <f t="shared" si="12"/>
        <v>0</v>
      </c>
      <c r="M82" s="8">
        <f t="shared" si="12"/>
        <v>0</v>
      </c>
      <c r="N82" s="8">
        <f t="shared" si="12"/>
        <v>0</v>
      </c>
      <c r="O82" s="8">
        <f t="shared" si="12"/>
        <v>0</v>
      </c>
      <c r="P82" s="8">
        <f t="shared" si="12"/>
        <v>0</v>
      </c>
      <c r="Q82" s="9">
        <f t="shared" si="12"/>
        <v>0</v>
      </c>
    </row>
    <row r="83" spans="2:17" x14ac:dyDescent="0.3">
      <c r="B83" s="1">
        <v>0.25</v>
      </c>
      <c r="F83" s="7">
        <f t="shared" si="12"/>
        <v>0</v>
      </c>
      <c r="G83" s="8">
        <f t="shared" si="12"/>
        <v>0</v>
      </c>
      <c r="H83" s="8">
        <f t="shared" si="12"/>
        <v>0</v>
      </c>
      <c r="I83" s="8">
        <f t="shared" si="12"/>
        <v>0</v>
      </c>
      <c r="J83" s="8">
        <f t="shared" si="12"/>
        <v>0</v>
      </c>
      <c r="K83" s="8">
        <f t="shared" si="12"/>
        <v>0</v>
      </c>
      <c r="L83" s="8">
        <f t="shared" si="12"/>
        <v>0</v>
      </c>
      <c r="M83" s="8">
        <f t="shared" si="12"/>
        <v>0</v>
      </c>
      <c r="N83" s="8">
        <f t="shared" si="12"/>
        <v>0</v>
      </c>
      <c r="O83" s="8">
        <f t="shared" si="12"/>
        <v>0</v>
      </c>
      <c r="P83" s="8">
        <f t="shared" si="12"/>
        <v>0</v>
      </c>
      <c r="Q83" s="9">
        <f t="shared" si="12"/>
        <v>0</v>
      </c>
    </row>
    <row r="84" spans="2:17" x14ac:dyDescent="0.3">
      <c r="B84" s="1">
        <v>0.29166666666666702</v>
      </c>
      <c r="F84" s="7">
        <f t="shared" si="12"/>
        <v>0</v>
      </c>
      <c r="G84" s="8">
        <f t="shared" si="12"/>
        <v>10.644931893240894</v>
      </c>
      <c r="H84" s="8">
        <f t="shared" si="12"/>
        <v>26.412260973258412</v>
      </c>
      <c r="I84" s="8">
        <f t="shared" si="12"/>
        <v>21.608555975530592</v>
      </c>
      <c r="J84" s="8">
        <f t="shared" si="12"/>
        <v>14.867230644706595</v>
      </c>
      <c r="K84" s="8">
        <f t="shared" si="12"/>
        <v>14.867230644706595</v>
      </c>
      <c r="L84" s="8">
        <f t="shared" si="12"/>
        <v>24.228658184767085</v>
      </c>
      <c r="M84" s="8">
        <f t="shared" si="12"/>
        <v>14.867230644706595</v>
      </c>
      <c r="N84" s="8">
        <f t="shared" si="12"/>
        <v>0.2280840382086069</v>
      </c>
      <c r="O84" s="8">
        <f t="shared" si="12"/>
        <v>0</v>
      </c>
      <c r="P84" s="8">
        <f t="shared" si="12"/>
        <v>0</v>
      </c>
      <c r="Q84" s="9">
        <f t="shared" si="12"/>
        <v>0</v>
      </c>
    </row>
    <row r="85" spans="2:17" x14ac:dyDescent="0.3">
      <c r="B85" s="1">
        <v>0.33333333333333398</v>
      </c>
      <c r="F85" s="7">
        <f t="shared" si="12"/>
        <v>0</v>
      </c>
      <c r="G85" s="8">
        <f t="shared" si="12"/>
        <v>0</v>
      </c>
      <c r="H85" s="8">
        <f t="shared" si="12"/>
        <v>0</v>
      </c>
      <c r="I85" s="8">
        <f t="shared" si="12"/>
        <v>0</v>
      </c>
      <c r="J85" s="8">
        <f t="shared" si="12"/>
        <v>0</v>
      </c>
      <c r="K85" s="8">
        <f t="shared" si="12"/>
        <v>0</v>
      </c>
      <c r="L85" s="8">
        <f t="shared" si="12"/>
        <v>0</v>
      </c>
      <c r="M85" s="8">
        <f t="shared" si="12"/>
        <v>0</v>
      </c>
      <c r="N85" s="8">
        <f t="shared" si="12"/>
        <v>0</v>
      </c>
      <c r="O85" s="8">
        <f t="shared" si="12"/>
        <v>0</v>
      </c>
      <c r="P85" s="8">
        <f t="shared" si="12"/>
        <v>0</v>
      </c>
      <c r="Q85" s="9">
        <f t="shared" si="12"/>
        <v>0</v>
      </c>
    </row>
    <row r="86" spans="2:17" x14ac:dyDescent="0.3">
      <c r="B86" s="1">
        <v>0.375</v>
      </c>
      <c r="F86" s="7">
        <f t="shared" si="12"/>
        <v>0</v>
      </c>
      <c r="G86" s="8">
        <f t="shared" si="12"/>
        <v>0</v>
      </c>
      <c r="H86" s="8">
        <f t="shared" si="12"/>
        <v>0</v>
      </c>
      <c r="I86" s="8">
        <f t="shared" si="12"/>
        <v>0</v>
      </c>
      <c r="J86" s="8">
        <f t="shared" si="12"/>
        <v>0</v>
      </c>
      <c r="K86" s="8">
        <f t="shared" si="12"/>
        <v>0</v>
      </c>
      <c r="L86" s="8">
        <f t="shared" si="12"/>
        <v>0</v>
      </c>
      <c r="M86" s="8">
        <f t="shared" si="12"/>
        <v>0</v>
      </c>
      <c r="N86" s="8">
        <f t="shared" si="12"/>
        <v>0</v>
      </c>
      <c r="O86" s="8">
        <f t="shared" si="12"/>
        <v>0</v>
      </c>
      <c r="P86" s="8">
        <f t="shared" si="12"/>
        <v>0</v>
      </c>
      <c r="Q86" s="9">
        <f t="shared" si="12"/>
        <v>0</v>
      </c>
    </row>
    <row r="87" spans="2:17" x14ac:dyDescent="0.3">
      <c r="B87" s="1">
        <v>0.41666666666666702</v>
      </c>
      <c r="F87" s="7">
        <f t="shared" si="12"/>
        <v>39.368158826898068</v>
      </c>
      <c r="G87" s="8">
        <f t="shared" si="12"/>
        <v>93.649039944664807</v>
      </c>
      <c r="H87" s="8">
        <f t="shared" si="12"/>
        <v>168.82418668587542</v>
      </c>
      <c r="I87" s="8">
        <f t="shared" si="12"/>
        <v>135.63740074194294</v>
      </c>
      <c r="J87" s="8">
        <f t="shared" si="12"/>
        <v>106.49736343268067</v>
      </c>
      <c r="K87" s="8">
        <f t="shared" si="12"/>
        <v>106.49736343268067</v>
      </c>
      <c r="L87" s="8">
        <f t="shared" si="12"/>
        <v>151.77106185092947</v>
      </c>
      <c r="M87" s="8">
        <f t="shared" si="12"/>
        <v>106.49736343268067</v>
      </c>
      <c r="N87" s="8">
        <f t="shared" si="12"/>
        <v>71.692850180830234</v>
      </c>
      <c r="O87" s="8">
        <f t="shared" si="12"/>
        <v>39.368158826898068</v>
      </c>
      <c r="P87" s="8">
        <f t="shared" si="12"/>
        <v>36.503699040719866</v>
      </c>
      <c r="Q87" s="9">
        <f t="shared" si="12"/>
        <v>0</v>
      </c>
    </row>
    <row r="88" spans="2:17" x14ac:dyDescent="0.3">
      <c r="B88" s="1">
        <v>0.45833333333333398</v>
      </c>
      <c r="F88" s="7">
        <f t="shared" si="12"/>
        <v>92.065995745708094</v>
      </c>
      <c r="G88" s="8">
        <f t="shared" si="12"/>
        <v>237.17965713362298</v>
      </c>
      <c r="H88" s="8">
        <f t="shared" si="12"/>
        <v>363.63741233970296</v>
      </c>
      <c r="I88" s="8">
        <f t="shared" si="12"/>
        <v>313.08366446509746</v>
      </c>
      <c r="J88" s="8">
        <f t="shared" si="12"/>
        <v>262.17659558560337</v>
      </c>
      <c r="K88" s="8">
        <f t="shared" si="12"/>
        <v>262.17659558560337</v>
      </c>
      <c r="L88" s="8">
        <f t="shared" si="12"/>
        <v>338.5196429843017</v>
      </c>
      <c r="M88" s="8">
        <f t="shared" si="12"/>
        <v>262.17659558560337</v>
      </c>
      <c r="N88" s="8">
        <f t="shared" si="12"/>
        <v>189.29155904955843</v>
      </c>
      <c r="O88" s="8">
        <f t="shared" si="12"/>
        <v>92.065995745708094</v>
      </c>
      <c r="P88" s="8">
        <f t="shared" si="12"/>
        <v>77.902896700069491</v>
      </c>
      <c r="Q88" s="9">
        <f t="shared" si="12"/>
        <v>0</v>
      </c>
    </row>
    <row r="89" spans="2:17" x14ac:dyDescent="0.3">
      <c r="B89" s="1">
        <v>0.5</v>
      </c>
      <c r="F89" s="7">
        <f t="shared" si="12"/>
        <v>246.78744232651206</v>
      </c>
      <c r="G89" s="8">
        <f t="shared" si="12"/>
        <v>463.10682757105661</v>
      </c>
      <c r="H89" s="8">
        <f t="shared" si="12"/>
        <v>564.64762329881739</v>
      </c>
      <c r="I89" s="8">
        <f t="shared" si="12"/>
        <v>531.97573741623944</v>
      </c>
      <c r="J89" s="8">
        <f t="shared" si="12"/>
        <v>488.50223057705529</v>
      </c>
      <c r="K89" s="8">
        <f t="shared" si="12"/>
        <v>488.50223057705529</v>
      </c>
      <c r="L89" s="8">
        <f t="shared" si="12"/>
        <v>549.71023980527366</v>
      </c>
      <c r="M89" s="8">
        <f t="shared" si="12"/>
        <v>488.50223057705529</v>
      </c>
      <c r="N89" s="8">
        <f t="shared" si="12"/>
        <v>406.29020811257186</v>
      </c>
      <c r="O89" s="8">
        <f t="shared" si="12"/>
        <v>246.78744232651206</v>
      </c>
      <c r="P89" s="8">
        <f t="shared" si="12"/>
        <v>215.52655195405828</v>
      </c>
      <c r="Q89" s="9">
        <f t="shared" si="12"/>
        <v>0</v>
      </c>
    </row>
    <row r="90" spans="2:17" x14ac:dyDescent="0.3">
      <c r="B90" s="1">
        <v>0.54166666666666696</v>
      </c>
      <c r="F90" s="7">
        <f t="shared" si="12"/>
        <v>317.8968347092063</v>
      </c>
      <c r="G90" s="8">
        <f t="shared" si="12"/>
        <v>527.51581371993313</v>
      </c>
      <c r="H90" s="8">
        <f t="shared" si="12"/>
        <v>593.66031732322529</v>
      </c>
      <c r="I90" s="8">
        <f t="shared" si="12"/>
        <v>576.92476437986545</v>
      </c>
      <c r="J90" s="8">
        <f t="shared" si="12"/>
        <v>547.25810976506341</v>
      </c>
      <c r="K90" s="8">
        <f t="shared" si="12"/>
        <v>547.25810976506341</v>
      </c>
      <c r="L90" s="8">
        <f t="shared" si="12"/>
        <v>586.85825894867651</v>
      </c>
      <c r="M90" s="8">
        <f t="shared" si="12"/>
        <v>547.25810976506341</v>
      </c>
      <c r="N90" s="8">
        <f t="shared" si="12"/>
        <v>478.80190305809259</v>
      </c>
      <c r="O90" s="8">
        <f t="shared" si="12"/>
        <v>317.8968347092063</v>
      </c>
      <c r="P90" s="8">
        <f t="shared" si="12"/>
        <v>282.75040646639178</v>
      </c>
      <c r="Q90" s="9">
        <f t="shared" si="12"/>
        <v>0</v>
      </c>
    </row>
    <row r="91" spans="2:17" x14ac:dyDescent="0.3">
      <c r="B91" s="1">
        <v>0.58333333333333404</v>
      </c>
      <c r="F91" s="7">
        <f t="shared" si="12"/>
        <v>384.89563052180011</v>
      </c>
      <c r="G91" s="8">
        <f t="shared" si="12"/>
        <v>570.01593466529346</v>
      </c>
      <c r="H91" s="8">
        <f t="shared" si="12"/>
        <v>597.87952183143364</v>
      </c>
      <c r="I91" s="8">
        <f t="shared" si="12"/>
        <v>596.52702354913959</v>
      </c>
      <c r="J91" s="8">
        <f t="shared" si="12"/>
        <v>582.46170559017048</v>
      </c>
      <c r="K91" s="8">
        <f t="shared" si="12"/>
        <v>582.46170559017048</v>
      </c>
      <c r="L91" s="8">
        <f t="shared" si="12"/>
        <v>598.62461292196076</v>
      </c>
      <c r="M91" s="8">
        <f t="shared" si="12"/>
        <v>582.46170559017048</v>
      </c>
      <c r="N91" s="8">
        <f t="shared" si="12"/>
        <v>533.80341619491719</v>
      </c>
      <c r="O91" s="8">
        <f t="shared" si="12"/>
        <v>384.89563052180011</v>
      </c>
      <c r="P91" s="8">
        <f t="shared" si="12"/>
        <v>348.2849519310559</v>
      </c>
      <c r="Q91" s="9">
        <f t="shared" si="12"/>
        <v>0</v>
      </c>
    </row>
    <row r="92" spans="2:17" x14ac:dyDescent="0.3">
      <c r="B92" s="1">
        <v>0.625</v>
      </c>
      <c r="F92" s="7">
        <f t="shared" si="12"/>
        <v>438.43589429510922</v>
      </c>
      <c r="G92" s="8">
        <f t="shared" si="12"/>
        <v>590.91703967236742</v>
      </c>
      <c r="H92" s="8">
        <f t="shared" si="12"/>
        <v>588.02678999051739</v>
      </c>
      <c r="I92" s="8">
        <f t="shared" si="12"/>
        <v>597.59984728620384</v>
      </c>
      <c r="J92" s="8">
        <f t="shared" si="12"/>
        <v>596.57330819842787</v>
      </c>
      <c r="K92" s="8">
        <f t="shared" si="12"/>
        <v>596.57330819842787</v>
      </c>
      <c r="L92" s="8">
        <f t="shared" si="12"/>
        <v>593.8790054883184</v>
      </c>
      <c r="M92" s="8">
        <f t="shared" si="12"/>
        <v>596.57330819842787</v>
      </c>
      <c r="N92" s="8">
        <f t="shared" si="12"/>
        <v>567.67933170204105</v>
      </c>
      <c r="O92" s="8">
        <f t="shared" si="12"/>
        <v>438.43589429510922</v>
      </c>
      <c r="P92" s="8">
        <f t="shared" si="12"/>
        <v>402.48963039622248</v>
      </c>
      <c r="Q92" s="9">
        <f t="shared" si="12"/>
        <v>0</v>
      </c>
    </row>
    <row r="93" spans="2:17" x14ac:dyDescent="0.3">
      <c r="B93" s="1">
        <v>0.66666666666666696</v>
      </c>
      <c r="F93" s="7">
        <f t="shared" si="12"/>
        <v>495.66863512586616</v>
      </c>
      <c r="G93" s="8">
        <f t="shared" si="12"/>
        <v>598.66900569605878</v>
      </c>
      <c r="H93" s="8">
        <f t="shared" si="12"/>
        <v>566.6864866338766</v>
      </c>
      <c r="I93" s="8">
        <f t="shared" si="12"/>
        <v>584.77366577271982</v>
      </c>
      <c r="J93" s="8">
        <f t="shared" si="12"/>
        <v>596.65303039797993</v>
      </c>
      <c r="K93" s="8">
        <f t="shared" si="12"/>
        <v>596.65303039797993</v>
      </c>
      <c r="L93" s="8">
        <f t="shared" si="12"/>
        <v>576.20452676093225</v>
      </c>
      <c r="M93" s="8">
        <f t="shared" si="12"/>
        <v>596.65303039797993</v>
      </c>
      <c r="N93" s="8">
        <f t="shared" si="12"/>
        <v>591.84489405093859</v>
      </c>
      <c r="O93" s="8">
        <f t="shared" si="12"/>
        <v>495.66863512586616</v>
      </c>
      <c r="P93" s="8">
        <f t="shared" si="12"/>
        <v>462.91047568122275</v>
      </c>
      <c r="Q93" s="9">
        <f t="shared" si="12"/>
        <v>0</v>
      </c>
    </row>
    <row r="94" spans="2:17" x14ac:dyDescent="0.3">
      <c r="B94" s="1">
        <v>0.70833333333333404</v>
      </c>
      <c r="F94" s="7">
        <f t="shared" ref="F94:Q100" si="13">F60*30</f>
        <v>397.19970000954328</v>
      </c>
      <c r="G94" s="8">
        <f t="shared" si="13"/>
        <v>575.88382140966689</v>
      </c>
      <c r="H94" s="8">
        <f t="shared" si="13"/>
        <v>596.57211289882798</v>
      </c>
      <c r="I94" s="8">
        <f t="shared" si="13"/>
        <v>597.89706547890194</v>
      </c>
      <c r="J94" s="8">
        <f t="shared" si="13"/>
        <v>586.82967306400872</v>
      </c>
      <c r="K94" s="8">
        <f t="shared" si="13"/>
        <v>586.82967306400872</v>
      </c>
      <c r="L94" s="8">
        <f t="shared" si="13"/>
        <v>598.59362737885067</v>
      </c>
      <c r="M94" s="8">
        <f t="shared" si="13"/>
        <v>586.82967306400872</v>
      </c>
      <c r="N94" s="8">
        <f t="shared" si="13"/>
        <v>542.43030768888434</v>
      </c>
      <c r="O94" s="8">
        <f t="shared" si="13"/>
        <v>397.19970000954328</v>
      </c>
      <c r="P94" s="8">
        <f t="shared" si="13"/>
        <v>360.58150424851527</v>
      </c>
      <c r="Q94" s="9">
        <f t="shared" si="13"/>
        <v>0</v>
      </c>
    </row>
    <row r="95" spans="2:17" x14ac:dyDescent="0.3">
      <c r="B95" s="1">
        <v>0.750000000000001</v>
      </c>
      <c r="F95" s="7">
        <f t="shared" si="13"/>
        <v>340.54850661830011</v>
      </c>
      <c r="G95" s="8">
        <f t="shared" si="13"/>
        <v>543.85050816444948</v>
      </c>
      <c r="H95" s="8">
        <f t="shared" si="13"/>
        <v>597.35425761928968</v>
      </c>
      <c r="I95" s="8">
        <f t="shared" si="13"/>
        <v>585.89546008438492</v>
      </c>
      <c r="J95" s="8">
        <f t="shared" si="13"/>
        <v>561.30936550430806</v>
      </c>
      <c r="K95" s="8">
        <f t="shared" si="13"/>
        <v>561.30936550430806</v>
      </c>
      <c r="L95" s="8">
        <f t="shared" si="13"/>
        <v>593.17721172525626</v>
      </c>
      <c r="M95" s="8">
        <f t="shared" si="13"/>
        <v>561.30936550430806</v>
      </c>
      <c r="N95" s="8">
        <f t="shared" si="13"/>
        <v>498.86936747116061</v>
      </c>
      <c r="O95" s="8">
        <f t="shared" si="13"/>
        <v>340.54850661830011</v>
      </c>
      <c r="P95" s="8">
        <f t="shared" si="13"/>
        <v>304.65379159811158</v>
      </c>
      <c r="Q95" s="9">
        <f t="shared" si="13"/>
        <v>0</v>
      </c>
    </row>
    <row r="96" spans="2:17" x14ac:dyDescent="0.3">
      <c r="B96" s="1">
        <v>0.79166666666666696</v>
      </c>
      <c r="F96" s="7">
        <f t="shared" si="13"/>
        <v>124.43974631688398</v>
      </c>
      <c r="G96" s="8">
        <f t="shared" si="13"/>
        <v>297.90842600345508</v>
      </c>
      <c r="H96" s="8">
        <f t="shared" si="13"/>
        <v>429.54960173754154</v>
      </c>
      <c r="I96" s="8">
        <f t="shared" si="13"/>
        <v>378.90358081136293</v>
      </c>
      <c r="J96" s="8">
        <f t="shared" si="13"/>
        <v>325.22718715640616</v>
      </c>
      <c r="K96" s="8">
        <f t="shared" si="13"/>
        <v>325.22718715640616</v>
      </c>
      <c r="L96" s="8">
        <f t="shared" si="13"/>
        <v>404.72798819482358</v>
      </c>
      <c r="M96" s="8">
        <f t="shared" si="13"/>
        <v>325.22718715640616</v>
      </c>
      <c r="N96" s="8">
        <f t="shared" si="13"/>
        <v>243.73180950181728</v>
      </c>
      <c r="O96" s="8">
        <f t="shared" si="13"/>
        <v>124.43974631688398</v>
      </c>
      <c r="P96" s="8">
        <f t="shared" si="13"/>
        <v>105.46656505226643</v>
      </c>
      <c r="Q96" s="9">
        <f t="shared" si="13"/>
        <v>0</v>
      </c>
    </row>
    <row r="97" spans="2:22" x14ac:dyDescent="0.3">
      <c r="B97" s="1">
        <v>0.83333333333333404</v>
      </c>
      <c r="F97" s="7">
        <f t="shared" si="13"/>
        <v>37.864112422306491</v>
      </c>
      <c r="G97" s="8">
        <f t="shared" si="13"/>
        <v>86.487400365309313</v>
      </c>
      <c r="H97" s="8">
        <f t="shared" si="13"/>
        <v>156.9248762847871</v>
      </c>
      <c r="I97" s="8">
        <f t="shared" si="13"/>
        <v>125.58702907493533</v>
      </c>
      <c r="J97" s="8">
        <f t="shared" si="13"/>
        <v>98.372658315405985</v>
      </c>
      <c r="K97" s="8">
        <f t="shared" si="13"/>
        <v>98.372658315405985</v>
      </c>
      <c r="L97" s="8">
        <f t="shared" si="13"/>
        <v>140.78108999488074</v>
      </c>
      <c r="M97" s="8">
        <f t="shared" si="13"/>
        <v>98.372658315405985</v>
      </c>
      <c r="N97" s="8">
        <f t="shared" si="13"/>
        <v>66.398931572662079</v>
      </c>
      <c r="O97" s="8">
        <f t="shared" si="13"/>
        <v>37.864112422306491</v>
      </c>
      <c r="P97" s="8">
        <f t="shared" si="13"/>
        <v>35.521757969606185</v>
      </c>
      <c r="Q97" s="9">
        <f t="shared" si="13"/>
        <v>0</v>
      </c>
    </row>
    <row r="98" spans="2:22" x14ac:dyDescent="0.3">
      <c r="B98" s="1">
        <v>0.875000000000001</v>
      </c>
      <c r="F98" s="7">
        <f t="shared" si="13"/>
        <v>9.4917029215036308</v>
      </c>
      <c r="G98" s="8">
        <f t="shared" si="13"/>
        <v>31.254211230923588</v>
      </c>
      <c r="H98" s="8">
        <f t="shared" si="13"/>
        <v>33.270071085017392</v>
      </c>
      <c r="I98" s="8">
        <f t="shared" si="13"/>
        <v>33.089979660336226</v>
      </c>
      <c r="J98" s="8">
        <f t="shared" si="13"/>
        <v>32.159947324853917</v>
      </c>
      <c r="K98" s="8">
        <f t="shared" si="13"/>
        <v>32.159947324853917</v>
      </c>
      <c r="L98" s="8">
        <f t="shared" si="13"/>
        <v>33.24393950411995</v>
      </c>
      <c r="M98" s="8">
        <f t="shared" si="13"/>
        <v>32.159947324853917</v>
      </c>
      <c r="N98" s="8">
        <f t="shared" si="13"/>
        <v>28.204707823439392</v>
      </c>
      <c r="O98" s="8">
        <f t="shared" si="13"/>
        <v>9.4917029215036308</v>
      </c>
      <c r="P98" s="8">
        <f t="shared" si="13"/>
        <v>3.0964204499829151</v>
      </c>
      <c r="Q98" s="9">
        <f t="shared" si="13"/>
        <v>0</v>
      </c>
    </row>
    <row r="99" spans="2:22" x14ac:dyDescent="0.3">
      <c r="B99" s="1">
        <v>0.91666666666666696</v>
      </c>
      <c r="F99" s="7">
        <f t="shared" si="13"/>
        <v>0</v>
      </c>
      <c r="G99" s="8">
        <f t="shared" si="13"/>
        <v>10.644931893240894</v>
      </c>
      <c r="H99" s="8">
        <f t="shared" si="13"/>
        <v>26.412260973258412</v>
      </c>
      <c r="I99" s="8">
        <f t="shared" si="13"/>
        <v>21.608555975530592</v>
      </c>
      <c r="J99" s="8">
        <f t="shared" si="13"/>
        <v>14.867230644706595</v>
      </c>
      <c r="K99" s="8">
        <f t="shared" si="13"/>
        <v>14.867230644706595</v>
      </c>
      <c r="L99" s="8">
        <f t="shared" si="13"/>
        <v>24.228658184767085</v>
      </c>
      <c r="M99" s="8">
        <f t="shared" si="13"/>
        <v>14.867230644706595</v>
      </c>
      <c r="N99" s="8">
        <f t="shared" si="13"/>
        <v>0.2280840382086069</v>
      </c>
      <c r="O99" s="8">
        <f t="shared" si="13"/>
        <v>0</v>
      </c>
      <c r="P99" s="8">
        <f t="shared" si="13"/>
        <v>0</v>
      </c>
      <c r="Q99" s="9">
        <f t="shared" si="13"/>
        <v>0</v>
      </c>
    </row>
    <row r="100" spans="2:22" x14ac:dyDescent="0.3">
      <c r="B100" s="1">
        <v>0.95833333333333404</v>
      </c>
      <c r="F100" s="7">
        <f t="shared" si="13"/>
        <v>0</v>
      </c>
      <c r="G100" s="8">
        <f t="shared" si="13"/>
        <v>0</v>
      </c>
      <c r="H100" s="8">
        <f t="shared" si="13"/>
        <v>0</v>
      </c>
      <c r="I100" s="8">
        <f t="shared" si="13"/>
        <v>0</v>
      </c>
      <c r="J100" s="8">
        <f t="shared" si="13"/>
        <v>0</v>
      </c>
      <c r="K100" s="8">
        <f t="shared" si="13"/>
        <v>0</v>
      </c>
      <c r="L100" s="8">
        <f t="shared" si="13"/>
        <v>0</v>
      </c>
      <c r="M100" s="8">
        <f t="shared" si="13"/>
        <v>0</v>
      </c>
      <c r="N100" s="8">
        <f t="shared" si="13"/>
        <v>0</v>
      </c>
      <c r="O100" s="8">
        <f t="shared" si="13"/>
        <v>0</v>
      </c>
      <c r="P100" s="8">
        <f t="shared" si="13"/>
        <v>0</v>
      </c>
      <c r="Q100" s="9">
        <f t="shared" si="13"/>
        <v>0</v>
      </c>
    </row>
    <row r="101" spans="2:22" x14ac:dyDescent="0.3">
      <c r="F101" s="7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9"/>
    </row>
    <row r="102" spans="2:22" ht="15" thickBot="1" x14ac:dyDescent="0.35">
      <c r="F102" s="10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2"/>
      <c r="S102" t="s">
        <v>13</v>
      </c>
      <c r="T102" t="s">
        <v>14</v>
      </c>
      <c r="U102" t="s">
        <v>16</v>
      </c>
      <c r="V102" t="s">
        <v>15</v>
      </c>
    </row>
    <row r="103" spans="2:22" ht="15" thickBot="1" x14ac:dyDescent="0.35">
      <c r="F103" s="10">
        <f>SUM(F77:F100)</f>
        <v>2944.3907240894032</v>
      </c>
      <c r="G103" s="11">
        <f t="shared" ref="G103:Q103" si="14">SUM(G77:G100)</f>
        <v>4670.7210111026861</v>
      </c>
      <c r="H103" s="11">
        <f t="shared" si="14"/>
        <v>5342.966468324058</v>
      </c>
      <c r="I103" s="11">
        <f t="shared" si="14"/>
        <v>5134.3433097375491</v>
      </c>
      <c r="J103" s="11">
        <f t="shared" si="14"/>
        <v>4846.972062593517</v>
      </c>
      <c r="K103" s="11">
        <f t="shared" si="14"/>
        <v>4846.972062593517</v>
      </c>
      <c r="L103" s="11">
        <f>SUM(L77:L100)</f>
        <v>5247.7051341020206</v>
      </c>
      <c r="M103" s="11">
        <f t="shared" si="14"/>
        <v>4846.972062593517</v>
      </c>
      <c r="N103" s="11">
        <f t="shared" si="14"/>
        <v>4251.236349404172</v>
      </c>
      <c r="O103" s="11">
        <f t="shared" si="14"/>
        <v>2944.3907240894032</v>
      </c>
      <c r="P103" s="11">
        <f t="shared" si="14"/>
        <v>2650.6645744426305</v>
      </c>
      <c r="Q103" s="12">
        <f t="shared" si="14"/>
        <v>0</v>
      </c>
      <c r="S103" s="16">
        <f>SUM(F103:Q103)</f>
        <v>47727.334483072467</v>
      </c>
      <c r="T103" s="16">
        <f>S103/1000</f>
        <v>47.727334483072468</v>
      </c>
      <c r="U103">
        <v>51.1</v>
      </c>
      <c r="V103" s="16">
        <f>T103*U103</f>
        <v>2438.866792085003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762DF-B89A-4C27-8EAC-94CC818CE154}">
  <dimension ref="B1:AT192"/>
  <sheetViews>
    <sheetView topLeftCell="A170" zoomScale="60" zoomScaleNormal="60" workbookViewId="0">
      <selection activeCell="Y118" sqref="Y118"/>
    </sheetView>
  </sheetViews>
  <sheetFormatPr defaultRowHeight="14.4" x14ac:dyDescent="0.3"/>
  <cols>
    <col min="1" max="5" width="12.77734375" customWidth="1"/>
    <col min="6" max="17" width="8.88671875" customWidth="1"/>
    <col min="18" max="23" width="12.77734375" customWidth="1"/>
    <col min="24" max="35" width="15.77734375" customWidth="1"/>
    <col min="36" max="48" width="12.77734375" customWidth="1"/>
  </cols>
  <sheetData>
    <row r="1" spans="2:46" ht="15" thickBot="1" x14ac:dyDescent="0.35"/>
    <row r="2" spans="2:46" ht="15" thickBot="1" x14ac:dyDescent="0.35">
      <c r="B2" s="21" t="s">
        <v>11</v>
      </c>
      <c r="C2" s="22" t="s">
        <v>10</v>
      </c>
      <c r="D2" s="23" t="s">
        <v>9</v>
      </c>
      <c r="E2" s="179" t="s">
        <v>86</v>
      </c>
      <c r="F2" s="144" t="s">
        <v>0</v>
      </c>
      <c r="G2" s="145" t="s">
        <v>1</v>
      </c>
      <c r="H2" s="145" t="s">
        <v>2</v>
      </c>
      <c r="I2" s="145" t="s">
        <v>3</v>
      </c>
      <c r="J2" s="145" t="s">
        <v>2</v>
      </c>
      <c r="K2" s="145" t="s">
        <v>0</v>
      </c>
      <c r="L2" s="145" t="s">
        <v>4</v>
      </c>
      <c r="M2" s="145" t="s">
        <v>3</v>
      </c>
      <c r="N2" s="145" t="s">
        <v>5</v>
      </c>
      <c r="O2" s="145" t="s">
        <v>6</v>
      </c>
      <c r="P2" s="145" t="s">
        <v>7</v>
      </c>
      <c r="Q2" s="146" t="s">
        <v>8</v>
      </c>
    </row>
    <row r="3" spans="2:46" ht="15" thickBot="1" x14ac:dyDescent="0.35">
      <c r="B3" s="24"/>
      <c r="C3" s="20"/>
      <c r="D3" s="25"/>
      <c r="E3" s="180"/>
      <c r="F3" s="21"/>
      <c r="G3" s="22"/>
      <c r="H3" s="22"/>
      <c r="I3" s="22"/>
      <c r="J3" s="22"/>
      <c r="K3" s="22"/>
      <c r="L3" s="22"/>
      <c r="M3" s="22"/>
      <c r="N3" s="22"/>
      <c r="O3" s="22"/>
      <c r="P3" s="22"/>
      <c r="Q3" s="23"/>
      <c r="AT3">
        <v>1</v>
      </c>
    </row>
    <row r="4" spans="2:46" x14ac:dyDescent="0.3">
      <c r="B4" s="183">
        <v>0</v>
      </c>
      <c r="C4" s="170">
        <v>4.7</v>
      </c>
      <c r="D4" s="149">
        <f>C4/3.6</f>
        <v>1.3055555555555556</v>
      </c>
      <c r="E4" s="181">
        <v>0</v>
      </c>
      <c r="F4" s="147">
        <f>$D4*($F$32/$D$29)</f>
        <v>0.92509568069983583</v>
      </c>
      <c r="G4" s="148">
        <f t="shared" ref="G4:H27" si="0">$D4*(G$32/$D$29)</f>
        <v>1.110114816839803</v>
      </c>
      <c r="H4" s="148">
        <f t="shared" si="0"/>
        <v>1.2951339529797703</v>
      </c>
      <c r="I4" s="148">
        <f t="shared" ref="I4:P19" si="1">$D4*(I$32/$D$29)</f>
        <v>1.3259704756697646</v>
      </c>
      <c r="J4" s="148">
        <f t="shared" si="1"/>
        <v>1.2951339529797703</v>
      </c>
      <c r="K4" s="148">
        <f t="shared" si="1"/>
        <v>1.2642974302897756</v>
      </c>
      <c r="L4" s="148">
        <f t="shared" si="1"/>
        <v>1.3259704756697646</v>
      </c>
      <c r="M4" s="148">
        <f t="shared" si="1"/>
        <v>1.2642974302897756</v>
      </c>
      <c r="N4" s="148">
        <f t="shared" si="1"/>
        <v>1.2026243849097866</v>
      </c>
      <c r="O4" s="148">
        <f t="shared" si="1"/>
        <v>1.0176052487698195</v>
      </c>
      <c r="P4" s="148">
        <f t="shared" si="1"/>
        <v>0.92509568069983583</v>
      </c>
      <c r="Q4" s="149">
        <v>0</v>
      </c>
      <c r="AB4" s="21" t="s">
        <v>9</v>
      </c>
      <c r="AC4" s="22"/>
      <c r="AD4" s="23" t="s">
        <v>12</v>
      </c>
    </row>
    <row r="5" spans="2:46" x14ac:dyDescent="0.3">
      <c r="B5" s="183">
        <v>4.1666666666666699E-2</v>
      </c>
      <c r="C5" s="170">
        <v>5.4</v>
      </c>
      <c r="D5" s="149">
        <f t="shared" ref="D5:D27" si="2">C5/3.6</f>
        <v>1.5</v>
      </c>
      <c r="E5" s="181">
        <v>4.1666666666666699E-2</v>
      </c>
      <c r="F5" s="147">
        <f>$D5*($F$32/$D$29)</f>
        <v>1.0628758884636411</v>
      </c>
      <c r="G5" s="148">
        <f t="shared" si="0"/>
        <v>1.2754510661563694</v>
      </c>
      <c r="H5" s="148">
        <f t="shared" si="0"/>
        <v>1.4880262438490977</v>
      </c>
      <c r="I5" s="148">
        <f t="shared" si="1"/>
        <v>1.5234554401312188</v>
      </c>
      <c r="J5" s="148">
        <f t="shared" si="1"/>
        <v>1.4880262438490977</v>
      </c>
      <c r="K5" s="148">
        <f t="shared" si="1"/>
        <v>1.4525970475669761</v>
      </c>
      <c r="L5" s="148">
        <f t="shared" si="1"/>
        <v>1.5234554401312188</v>
      </c>
      <c r="M5" s="148">
        <f t="shared" si="1"/>
        <v>1.4525970475669761</v>
      </c>
      <c r="N5" s="148">
        <f t="shared" si="1"/>
        <v>1.3817386550027335</v>
      </c>
      <c r="O5" s="148">
        <f t="shared" si="1"/>
        <v>1.1691634773100053</v>
      </c>
      <c r="P5" s="148">
        <f t="shared" si="1"/>
        <v>1.0628758884636411</v>
      </c>
      <c r="Q5" s="149">
        <v>0</v>
      </c>
      <c r="AB5" s="24"/>
      <c r="AC5" s="20"/>
      <c r="AD5" s="25"/>
    </row>
    <row r="6" spans="2:46" x14ac:dyDescent="0.3">
      <c r="B6" s="183">
        <v>8.3333333333333301E-2</v>
      </c>
      <c r="C6" s="170">
        <v>5.4</v>
      </c>
      <c r="D6" s="149">
        <f t="shared" si="2"/>
        <v>1.5</v>
      </c>
      <c r="E6" s="181">
        <v>8.3333333333333301E-2</v>
      </c>
      <c r="F6" s="147">
        <f t="shared" ref="F6:F12" si="3">$D6*($F$32/$D$29)</f>
        <v>1.0628758884636411</v>
      </c>
      <c r="G6" s="148">
        <f t="shared" si="0"/>
        <v>1.2754510661563694</v>
      </c>
      <c r="H6" s="148">
        <f t="shared" si="0"/>
        <v>1.4880262438490977</v>
      </c>
      <c r="I6" s="148">
        <f t="shared" si="1"/>
        <v>1.5234554401312188</v>
      </c>
      <c r="J6" s="148">
        <f t="shared" si="1"/>
        <v>1.4880262438490977</v>
      </c>
      <c r="K6" s="148">
        <f t="shared" si="1"/>
        <v>1.4525970475669761</v>
      </c>
      <c r="L6" s="148">
        <f t="shared" si="1"/>
        <v>1.5234554401312188</v>
      </c>
      <c r="M6" s="148">
        <f t="shared" si="1"/>
        <v>1.4525970475669761</v>
      </c>
      <c r="N6" s="148">
        <f t="shared" si="1"/>
        <v>1.3817386550027335</v>
      </c>
      <c r="O6" s="148">
        <f t="shared" si="1"/>
        <v>1.1691634773100053</v>
      </c>
      <c r="P6" s="148">
        <f t="shared" si="1"/>
        <v>1.0628758884636411</v>
      </c>
      <c r="Q6" s="149">
        <v>0</v>
      </c>
      <c r="AB6" s="24">
        <v>0</v>
      </c>
      <c r="AC6" s="20">
        <v>0</v>
      </c>
      <c r="AD6" s="25">
        <f>AC6/54.769</f>
        <v>0</v>
      </c>
    </row>
    <row r="7" spans="2:46" x14ac:dyDescent="0.3">
      <c r="B7" s="183">
        <v>0.125</v>
      </c>
      <c r="C7" s="170">
        <v>9.6999999999999993</v>
      </c>
      <c r="D7" s="149">
        <f t="shared" si="2"/>
        <v>2.6944444444444442</v>
      </c>
      <c r="E7" s="181">
        <v>0.125</v>
      </c>
      <c r="F7" s="147">
        <f t="shared" si="3"/>
        <v>1.9092400218698737</v>
      </c>
      <c r="G7" s="148">
        <f t="shared" si="0"/>
        <v>2.2910880262438487</v>
      </c>
      <c r="H7" s="148">
        <f t="shared" si="0"/>
        <v>2.6729360306178234</v>
      </c>
      <c r="I7" s="148">
        <f t="shared" si="1"/>
        <v>2.7365773646801523</v>
      </c>
      <c r="J7" s="148">
        <f t="shared" si="1"/>
        <v>2.6729360306178234</v>
      </c>
      <c r="K7" s="148">
        <f t="shared" si="1"/>
        <v>2.609294696555494</v>
      </c>
      <c r="L7" s="148">
        <f t="shared" si="1"/>
        <v>2.7365773646801523</v>
      </c>
      <c r="M7" s="148">
        <f t="shared" si="1"/>
        <v>2.609294696555494</v>
      </c>
      <c r="N7" s="148">
        <f t="shared" si="1"/>
        <v>2.482012028430836</v>
      </c>
      <c r="O7" s="148">
        <f t="shared" si="1"/>
        <v>2.1001640240568613</v>
      </c>
      <c r="P7" s="148">
        <f t="shared" si="1"/>
        <v>1.9092400218698737</v>
      </c>
      <c r="Q7" s="149">
        <v>0</v>
      </c>
      <c r="AB7" s="24">
        <v>0.5</v>
      </c>
      <c r="AC7" s="20">
        <v>0</v>
      </c>
      <c r="AD7" s="25">
        <f>AC7/54.769</f>
        <v>0</v>
      </c>
    </row>
    <row r="8" spans="2:46" x14ac:dyDescent="0.3">
      <c r="B8" s="183">
        <v>0.16666666666666699</v>
      </c>
      <c r="C8" s="170">
        <v>5</v>
      </c>
      <c r="D8" s="149">
        <f t="shared" si="2"/>
        <v>1.3888888888888888</v>
      </c>
      <c r="E8" s="181">
        <v>0.16666666666666699</v>
      </c>
      <c r="F8" s="147">
        <f t="shared" si="3"/>
        <v>0.98414434117003813</v>
      </c>
      <c r="G8" s="148">
        <f t="shared" si="0"/>
        <v>1.1809732094040457</v>
      </c>
      <c r="H8" s="148">
        <f t="shared" si="0"/>
        <v>1.3778020776380533</v>
      </c>
      <c r="I8" s="148">
        <f t="shared" si="1"/>
        <v>1.4106068890103878</v>
      </c>
      <c r="J8" s="148">
        <f t="shared" si="1"/>
        <v>1.3778020776380533</v>
      </c>
      <c r="K8" s="148">
        <f t="shared" si="1"/>
        <v>1.3449972662657186</v>
      </c>
      <c r="L8" s="148">
        <f t="shared" si="1"/>
        <v>1.4106068890103878</v>
      </c>
      <c r="M8" s="148">
        <f t="shared" si="1"/>
        <v>1.3449972662657186</v>
      </c>
      <c r="N8" s="148">
        <f t="shared" si="1"/>
        <v>1.2793876435210496</v>
      </c>
      <c r="O8" s="148">
        <f t="shared" si="1"/>
        <v>1.0825587752870418</v>
      </c>
      <c r="P8" s="148">
        <f t="shared" si="1"/>
        <v>0.98414434117003813</v>
      </c>
      <c r="Q8" s="149">
        <v>0</v>
      </c>
      <c r="AB8" s="24">
        <v>1.5</v>
      </c>
      <c r="AC8" s="20">
        <v>0</v>
      </c>
      <c r="AD8" s="25">
        <f>AC8/54.769</f>
        <v>0</v>
      </c>
    </row>
    <row r="9" spans="2:46" x14ac:dyDescent="0.3">
      <c r="B9" s="183">
        <v>0.20833333333333301</v>
      </c>
      <c r="C9" s="170">
        <v>4.7</v>
      </c>
      <c r="D9" s="149">
        <f t="shared" si="2"/>
        <v>1.3055555555555556</v>
      </c>
      <c r="E9" s="181">
        <v>0.20833333333333301</v>
      </c>
      <c r="F9" s="147">
        <f t="shared" si="3"/>
        <v>0.92509568069983583</v>
      </c>
      <c r="G9" s="148">
        <f t="shared" si="0"/>
        <v>1.110114816839803</v>
      </c>
      <c r="H9" s="148">
        <f t="shared" si="0"/>
        <v>1.2951339529797703</v>
      </c>
      <c r="I9" s="148">
        <f t="shared" si="1"/>
        <v>1.3259704756697646</v>
      </c>
      <c r="J9" s="148">
        <f t="shared" si="1"/>
        <v>1.2951339529797703</v>
      </c>
      <c r="K9" s="148">
        <f t="shared" si="1"/>
        <v>1.2642974302897756</v>
      </c>
      <c r="L9" s="148">
        <f t="shared" si="1"/>
        <v>1.3259704756697646</v>
      </c>
      <c r="M9" s="148">
        <f t="shared" si="1"/>
        <v>1.2642974302897756</v>
      </c>
      <c r="N9" s="148">
        <f t="shared" si="1"/>
        <v>1.2026243849097866</v>
      </c>
      <c r="O9" s="148">
        <f t="shared" si="1"/>
        <v>1.0176052487698195</v>
      </c>
      <c r="P9" s="148">
        <f t="shared" si="1"/>
        <v>0.92509568069983583</v>
      </c>
      <c r="Q9" s="149">
        <v>0</v>
      </c>
      <c r="AB9" s="24">
        <v>2.5</v>
      </c>
      <c r="AC9" s="20">
        <v>48.29</v>
      </c>
      <c r="AD9" s="25">
        <f>AC9/54.769</f>
        <v>0.88170315324362325</v>
      </c>
    </row>
    <row r="10" spans="2:46" x14ac:dyDescent="0.3">
      <c r="B10" s="183">
        <v>0.25</v>
      </c>
      <c r="C10" s="170">
        <v>5.8</v>
      </c>
      <c r="D10" s="149">
        <f t="shared" si="2"/>
        <v>1.6111111111111109</v>
      </c>
      <c r="E10" s="181">
        <v>0.25</v>
      </c>
      <c r="F10" s="147">
        <f t="shared" si="3"/>
        <v>1.1416074357572441</v>
      </c>
      <c r="G10" s="148">
        <f t="shared" si="0"/>
        <v>1.3699289229086931</v>
      </c>
      <c r="H10" s="148">
        <f t="shared" si="0"/>
        <v>1.5982504100601418</v>
      </c>
      <c r="I10" s="148">
        <f t="shared" si="1"/>
        <v>1.6363039912520498</v>
      </c>
      <c r="J10" s="148">
        <f t="shared" si="1"/>
        <v>1.5982504100601418</v>
      </c>
      <c r="K10" s="148">
        <f t="shared" si="1"/>
        <v>1.5601968288682335</v>
      </c>
      <c r="L10" s="148">
        <f t="shared" si="1"/>
        <v>1.6363039912520498</v>
      </c>
      <c r="M10" s="148">
        <f t="shared" si="1"/>
        <v>1.5601968288682335</v>
      </c>
      <c r="N10" s="148">
        <f t="shared" si="1"/>
        <v>1.4840896664844174</v>
      </c>
      <c r="O10" s="148">
        <f t="shared" si="1"/>
        <v>1.2557681793329685</v>
      </c>
      <c r="P10" s="148">
        <f t="shared" si="1"/>
        <v>1.1416074357572441</v>
      </c>
      <c r="Q10" s="149">
        <v>0</v>
      </c>
      <c r="AB10" s="24">
        <f t="shared" ref="AB10:AB22" si="4">AB9+1</f>
        <v>3.5</v>
      </c>
      <c r="AC10" s="20">
        <v>146.69</v>
      </c>
      <c r="AD10" s="25">
        <f t="shared" ref="AD10:AD22" si="5">AC10/54.769</f>
        <v>2.6783399368255765</v>
      </c>
    </row>
    <row r="11" spans="2:46" x14ac:dyDescent="0.3">
      <c r="B11" s="183">
        <v>0.29166666666666702</v>
      </c>
      <c r="C11" s="170">
        <v>7.2</v>
      </c>
      <c r="D11" s="149">
        <f t="shared" si="2"/>
        <v>2</v>
      </c>
      <c r="E11" s="181">
        <v>0.29166666666666702</v>
      </c>
      <c r="F11" s="147">
        <f t="shared" si="3"/>
        <v>1.4171678512848549</v>
      </c>
      <c r="G11" s="148">
        <f t="shared" si="0"/>
        <v>1.7006014215418259</v>
      </c>
      <c r="H11" s="148">
        <f t="shared" si="0"/>
        <v>1.9840349917987969</v>
      </c>
      <c r="I11" s="148">
        <f t="shared" si="1"/>
        <v>2.0312739201749586</v>
      </c>
      <c r="J11" s="148">
        <f t="shared" si="1"/>
        <v>1.9840349917987969</v>
      </c>
      <c r="K11" s="148">
        <f t="shared" si="1"/>
        <v>1.9367960634226349</v>
      </c>
      <c r="L11" s="148">
        <f t="shared" si="1"/>
        <v>2.0312739201749586</v>
      </c>
      <c r="M11" s="148">
        <f t="shared" si="1"/>
        <v>1.9367960634226349</v>
      </c>
      <c r="N11" s="148">
        <f t="shared" si="1"/>
        <v>1.8423182066703114</v>
      </c>
      <c r="O11" s="148">
        <f t="shared" si="1"/>
        <v>1.5588846364133404</v>
      </c>
      <c r="P11" s="148">
        <f t="shared" si="1"/>
        <v>1.4171678512848549</v>
      </c>
      <c r="Q11" s="149">
        <v>0</v>
      </c>
      <c r="AB11" s="24">
        <f t="shared" si="4"/>
        <v>4.5</v>
      </c>
      <c r="AC11" s="20">
        <v>345.96</v>
      </c>
      <c r="AD11" s="25">
        <f t="shared" si="5"/>
        <v>6.3167120086180137</v>
      </c>
    </row>
    <row r="12" spans="2:46" x14ac:dyDescent="0.3">
      <c r="B12" s="183">
        <v>0.33333333333333398</v>
      </c>
      <c r="C12" s="170">
        <v>4.3</v>
      </c>
      <c r="D12" s="149">
        <f t="shared" si="2"/>
        <v>1.1944444444444444</v>
      </c>
      <c r="E12" s="181">
        <v>0.33333333333333398</v>
      </c>
      <c r="F12" s="147">
        <f t="shared" si="3"/>
        <v>0.84636413340623273</v>
      </c>
      <c r="G12" s="148">
        <f t="shared" si="0"/>
        <v>1.0156369600874793</v>
      </c>
      <c r="H12" s="148">
        <f t="shared" si="0"/>
        <v>1.1849097867687259</v>
      </c>
      <c r="I12" s="148">
        <f t="shared" si="1"/>
        <v>1.2131219245489335</v>
      </c>
      <c r="J12" s="148">
        <f t="shared" si="1"/>
        <v>1.1849097867687259</v>
      </c>
      <c r="K12" s="148">
        <f t="shared" si="1"/>
        <v>1.1566976489885181</v>
      </c>
      <c r="L12" s="148">
        <f t="shared" si="1"/>
        <v>1.2131219245489335</v>
      </c>
      <c r="M12" s="148">
        <f t="shared" si="1"/>
        <v>1.1566976489885181</v>
      </c>
      <c r="N12" s="148">
        <f t="shared" si="1"/>
        <v>1.1002733734281027</v>
      </c>
      <c r="O12" s="148">
        <f t="shared" si="1"/>
        <v>0.93100054674685606</v>
      </c>
      <c r="P12" s="148">
        <f t="shared" si="1"/>
        <v>0.84636413340623273</v>
      </c>
      <c r="Q12" s="149">
        <v>0</v>
      </c>
      <c r="AB12" s="24">
        <f t="shared" si="4"/>
        <v>5.5</v>
      </c>
      <c r="AC12" s="20">
        <v>673.99</v>
      </c>
      <c r="AD12" s="25">
        <f t="shared" si="5"/>
        <v>12.306049042341471</v>
      </c>
    </row>
    <row r="13" spans="2:46" x14ac:dyDescent="0.3">
      <c r="B13" s="183">
        <v>0.375</v>
      </c>
      <c r="C13" s="170">
        <v>0</v>
      </c>
      <c r="D13" s="149">
        <f t="shared" si="2"/>
        <v>0</v>
      </c>
      <c r="E13" s="181">
        <v>0.375</v>
      </c>
      <c r="F13" s="147">
        <f>$D13*($F$32/$D$29)</f>
        <v>0</v>
      </c>
      <c r="G13" s="148">
        <f t="shared" si="0"/>
        <v>0</v>
      </c>
      <c r="H13" s="148">
        <f t="shared" si="0"/>
        <v>0</v>
      </c>
      <c r="I13" s="148">
        <f t="shared" si="1"/>
        <v>0</v>
      </c>
      <c r="J13" s="148">
        <f t="shared" si="1"/>
        <v>0</v>
      </c>
      <c r="K13" s="148">
        <f t="shared" si="1"/>
        <v>0</v>
      </c>
      <c r="L13" s="148">
        <f t="shared" si="1"/>
        <v>0</v>
      </c>
      <c r="M13" s="148">
        <f t="shared" si="1"/>
        <v>0</v>
      </c>
      <c r="N13" s="148">
        <f t="shared" si="1"/>
        <v>0</v>
      </c>
      <c r="O13" s="148">
        <f t="shared" si="1"/>
        <v>0</v>
      </c>
      <c r="P13" s="148">
        <f t="shared" si="1"/>
        <v>0</v>
      </c>
      <c r="Q13" s="149">
        <v>0</v>
      </c>
      <c r="AB13" s="24">
        <f t="shared" si="4"/>
        <v>6.5</v>
      </c>
      <c r="AC13" s="20">
        <v>986.18</v>
      </c>
      <c r="AD13" s="25">
        <f t="shared" si="5"/>
        <v>18.006171374317589</v>
      </c>
    </row>
    <row r="14" spans="2:46" x14ac:dyDescent="0.3">
      <c r="B14" s="183">
        <v>0.41666666666666702</v>
      </c>
      <c r="C14" s="170">
        <v>16.899999999999999</v>
      </c>
      <c r="D14" s="149">
        <f t="shared" si="2"/>
        <v>4.6944444444444438</v>
      </c>
      <c r="E14" s="181">
        <v>0.41666666666666702</v>
      </c>
      <c r="F14" s="147">
        <f t="shared" ref="F14:F27" si="6">$D14*($F$32/$D$29)</f>
        <v>3.3264078731547282</v>
      </c>
      <c r="G14" s="148">
        <f t="shared" si="0"/>
        <v>3.9916894477856744</v>
      </c>
      <c r="H14" s="148">
        <f t="shared" si="0"/>
        <v>4.6569710224166201</v>
      </c>
      <c r="I14" s="148">
        <f t="shared" si="1"/>
        <v>4.7678512848551104</v>
      </c>
      <c r="J14" s="148">
        <f t="shared" si="1"/>
        <v>4.6569710224166201</v>
      </c>
      <c r="K14" s="148">
        <f t="shared" si="1"/>
        <v>4.5460907599781288</v>
      </c>
      <c r="L14" s="148">
        <f t="shared" si="1"/>
        <v>4.7678512848551104</v>
      </c>
      <c r="M14" s="148">
        <f t="shared" si="1"/>
        <v>4.5460907599781288</v>
      </c>
      <c r="N14" s="148">
        <f t="shared" si="1"/>
        <v>4.3243302351011472</v>
      </c>
      <c r="O14" s="148">
        <f t="shared" si="1"/>
        <v>3.6590486604702011</v>
      </c>
      <c r="P14" s="148">
        <f t="shared" si="1"/>
        <v>3.3264078731547282</v>
      </c>
      <c r="Q14" s="149">
        <v>0</v>
      </c>
      <c r="AB14" s="24">
        <f t="shared" si="4"/>
        <v>7.5</v>
      </c>
      <c r="AC14" s="20">
        <v>1095.5899999999999</v>
      </c>
      <c r="AD14" s="25">
        <f t="shared" si="5"/>
        <v>20.00383428581862</v>
      </c>
    </row>
    <row r="15" spans="2:46" x14ac:dyDescent="0.3">
      <c r="B15" s="183">
        <v>0.45833333333333398</v>
      </c>
      <c r="C15" s="170">
        <v>21.2</v>
      </c>
      <c r="D15" s="149">
        <f t="shared" si="2"/>
        <v>5.8888888888888884</v>
      </c>
      <c r="E15" s="181">
        <v>0.45833333333333398</v>
      </c>
      <c r="F15" s="147">
        <f t="shared" si="6"/>
        <v>4.1727720065609617</v>
      </c>
      <c r="G15" s="148">
        <f t="shared" si="0"/>
        <v>5.0073264078731539</v>
      </c>
      <c r="H15" s="148">
        <f t="shared" si="0"/>
        <v>5.841880809185346</v>
      </c>
      <c r="I15" s="148">
        <f t="shared" si="1"/>
        <v>5.980973209404044</v>
      </c>
      <c r="J15" s="148">
        <f t="shared" si="1"/>
        <v>5.841880809185346</v>
      </c>
      <c r="K15" s="148">
        <f t="shared" si="1"/>
        <v>5.7027884089666463</v>
      </c>
      <c r="L15" s="148">
        <f t="shared" si="1"/>
        <v>5.980973209404044</v>
      </c>
      <c r="M15" s="148">
        <f t="shared" si="1"/>
        <v>5.7027884089666463</v>
      </c>
      <c r="N15" s="148">
        <f t="shared" si="1"/>
        <v>5.4246036085292495</v>
      </c>
      <c r="O15" s="148">
        <f t="shared" si="1"/>
        <v>4.5900492072170573</v>
      </c>
      <c r="P15" s="148">
        <f t="shared" si="1"/>
        <v>4.1727720065609617</v>
      </c>
      <c r="Q15" s="149">
        <v>0</v>
      </c>
      <c r="AB15" s="24">
        <f t="shared" si="4"/>
        <v>8.5</v>
      </c>
      <c r="AC15" s="20">
        <v>1101.27</v>
      </c>
      <c r="AD15" s="25">
        <f t="shared" si="5"/>
        <v>20.107542587960342</v>
      </c>
    </row>
    <row r="16" spans="2:46" x14ac:dyDescent="0.3">
      <c r="B16" s="183">
        <v>0.5</v>
      </c>
      <c r="C16" s="170">
        <v>27</v>
      </c>
      <c r="D16" s="149">
        <f t="shared" si="2"/>
        <v>7.5</v>
      </c>
      <c r="E16" s="181">
        <v>0.5</v>
      </c>
      <c r="F16" s="147">
        <f t="shared" si="6"/>
        <v>5.3143794423182058</v>
      </c>
      <c r="G16" s="148">
        <f t="shared" si="0"/>
        <v>6.3772553307818471</v>
      </c>
      <c r="H16" s="148">
        <f t="shared" si="0"/>
        <v>7.4401312192454885</v>
      </c>
      <c r="I16" s="148">
        <f t="shared" si="1"/>
        <v>7.6172772006560949</v>
      </c>
      <c r="J16" s="148">
        <f t="shared" si="1"/>
        <v>7.4401312192454885</v>
      </c>
      <c r="K16" s="148">
        <f t="shared" si="1"/>
        <v>7.2629852378348811</v>
      </c>
      <c r="L16" s="148">
        <f t="shared" si="1"/>
        <v>7.6172772006560949</v>
      </c>
      <c r="M16" s="148">
        <f t="shared" si="1"/>
        <v>7.2629852378348811</v>
      </c>
      <c r="N16" s="148">
        <f t="shared" si="1"/>
        <v>6.9086932750136683</v>
      </c>
      <c r="O16" s="148">
        <f t="shared" si="1"/>
        <v>5.8458173865500269</v>
      </c>
      <c r="P16" s="148">
        <f t="shared" si="1"/>
        <v>5.3143794423182058</v>
      </c>
      <c r="Q16" s="149">
        <v>0</v>
      </c>
      <c r="AB16" s="24">
        <f t="shared" si="4"/>
        <v>9.5</v>
      </c>
      <c r="AC16" s="20">
        <v>1101.27</v>
      </c>
      <c r="AD16" s="25">
        <f t="shared" si="5"/>
        <v>20.107542587960342</v>
      </c>
    </row>
    <row r="17" spans="2:30" x14ac:dyDescent="0.3">
      <c r="B17" s="183">
        <v>0.54166666666666696</v>
      </c>
      <c r="C17" s="170">
        <v>29.2</v>
      </c>
      <c r="D17" s="149">
        <f t="shared" si="2"/>
        <v>8.1111111111111107</v>
      </c>
      <c r="E17" s="181">
        <v>0.54166666666666696</v>
      </c>
      <c r="F17" s="147">
        <f t="shared" si="6"/>
        <v>5.7474029524330223</v>
      </c>
      <c r="G17" s="148">
        <f t="shared" si="0"/>
        <v>6.8968835429196274</v>
      </c>
      <c r="H17" s="148">
        <f t="shared" si="0"/>
        <v>8.0463641334062324</v>
      </c>
      <c r="I17" s="148">
        <f t="shared" si="1"/>
        <v>8.2379442318206646</v>
      </c>
      <c r="J17" s="148">
        <f t="shared" si="1"/>
        <v>8.0463641334062324</v>
      </c>
      <c r="K17" s="148">
        <f t="shared" si="1"/>
        <v>7.8547840349917966</v>
      </c>
      <c r="L17" s="148">
        <f t="shared" si="1"/>
        <v>8.2379442318206646</v>
      </c>
      <c r="M17" s="148">
        <f t="shared" si="1"/>
        <v>7.8547840349917966</v>
      </c>
      <c r="N17" s="148">
        <f t="shared" si="1"/>
        <v>7.4716238381629294</v>
      </c>
      <c r="O17" s="148">
        <f t="shared" si="1"/>
        <v>6.3221432476763244</v>
      </c>
      <c r="P17" s="148">
        <f t="shared" si="1"/>
        <v>5.7474029524330223</v>
      </c>
      <c r="Q17" s="149">
        <v>0</v>
      </c>
      <c r="AB17" s="24">
        <f t="shared" si="4"/>
        <v>10.5</v>
      </c>
      <c r="AC17" s="20">
        <v>1101.27</v>
      </c>
      <c r="AD17" s="25">
        <f t="shared" si="5"/>
        <v>20.107542587960342</v>
      </c>
    </row>
    <row r="18" spans="2:30" x14ac:dyDescent="0.3">
      <c r="B18" s="183">
        <v>0.58333333333333404</v>
      </c>
      <c r="C18" s="170">
        <v>31.3</v>
      </c>
      <c r="D18" s="149">
        <f t="shared" si="2"/>
        <v>8.6944444444444446</v>
      </c>
      <c r="E18" s="181">
        <v>0.58333333333333404</v>
      </c>
      <c r="F18" s="147">
        <f t="shared" si="6"/>
        <v>6.1607435757244389</v>
      </c>
      <c r="G18" s="148">
        <f t="shared" si="0"/>
        <v>7.3928922908693266</v>
      </c>
      <c r="H18" s="148">
        <f t="shared" si="0"/>
        <v>8.6250410060142144</v>
      </c>
      <c r="I18" s="148">
        <f t="shared" si="1"/>
        <v>8.8303991252050285</v>
      </c>
      <c r="J18" s="148">
        <f t="shared" si="1"/>
        <v>8.6250410060142144</v>
      </c>
      <c r="K18" s="148">
        <f t="shared" si="1"/>
        <v>8.4196828868233986</v>
      </c>
      <c r="L18" s="148">
        <f t="shared" si="1"/>
        <v>8.8303991252050285</v>
      </c>
      <c r="M18" s="148">
        <f t="shared" si="1"/>
        <v>8.4196828868233986</v>
      </c>
      <c r="N18" s="148">
        <f t="shared" si="1"/>
        <v>8.0089666484417705</v>
      </c>
      <c r="O18" s="148">
        <f t="shared" si="1"/>
        <v>6.7768179332968828</v>
      </c>
      <c r="P18" s="148">
        <f t="shared" si="1"/>
        <v>6.1607435757244389</v>
      </c>
      <c r="Q18" s="149">
        <v>0</v>
      </c>
      <c r="AB18" s="24">
        <f t="shared" si="4"/>
        <v>11.5</v>
      </c>
      <c r="AC18" s="20">
        <v>1101.27</v>
      </c>
      <c r="AD18" s="25">
        <f t="shared" si="5"/>
        <v>20.107542587960342</v>
      </c>
    </row>
    <row r="19" spans="2:30" x14ac:dyDescent="0.3">
      <c r="B19" s="183">
        <v>0.625</v>
      </c>
      <c r="C19" s="170">
        <v>33.1</v>
      </c>
      <c r="D19" s="149">
        <f t="shared" si="2"/>
        <v>9.1944444444444446</v>
      </c>
      <c r="E19" s="181">
        <v>0.625</v>
      </c>
      <c r="F19" s="147">
        <f t="shared" si="6"/>
        <v>6.5150355385456526</v>
      </c>
      <c r="G19" s="148">
        <f t="shared" si="0"/>
        <v>7.8180426462547832</v>
      </c>
      <c r="H19" s="148">
        <f t="shared" si="0"/>
        <v>9.1210497539639146</v>
      </c>
      <c r="I19" s="148">
        <f t="shared" si="1"/>
        <v>9.3382176052487686</v>
      </c>
      <c r="J19" s="148">
        <f t="shared" si="1"/>
        <v>9.1210497539639146</v>
      </c>
      <c r="K19" s="148">
        <f t="shared" si="1"/>
        <v>8.903881902679057</v>
      </c>
      <c r="L19" s="148">
        <f t="shared" si="1"/>
        <v>9.3382176052487686</v>
      </c>
      <c r="M19" s="148">
        <f t="shared" si="1"/>
        <v>8.903881902679057</v>
      </c>
      <c r="N19" s="148">
        <f t="shared" si="1"/>
        <v>8.4695462001093489</v>
      </c>
      <c r="O19" s="148">
        <f t="shared" si="1"/>
        <v>7.1665390924002175</v>
      </c>
      <c r="P19" s="148">
        <f t="shared" si="1"/>
        <v>6.5150355385456526</v>
      </c>
      <c r="Q19" s="149">
        <v>0</v>
      </c>
      <c r="AB19" s="24">
        <f t="shared" si="4"/>
        <v>12.5</v>
      </c>
      <c r="AC19" s="20">
        <v>1101.27</v>
      </c>
      <c r="AD19" s="25">
        <f t="shared" si="5"/>
        <v>20.107542587960342</v>
      </c>
    </row>
    <row r="20" spans="2:30" x14ac:dyDescent="0.3">
      <c r="B20" s="183">
        <v>0.66666666666666696</v>
      </c>
      <c r="C20" s="170">
        <v>35.299999999999997</v>
      </c>
      <c r="D20" s="149">
        <f t="shared" si="2"/>
        <v>9.8055555555555554</v>
      </c>
      <c r="E20" s="181">
        <v>0.66666666666666696</v>
      </c>
      <c r="F20" s="147">
        <f t="shared" si="6"/>
        <v>6.9480590486604692</v>
      </c>
      <c r="G20" s="148">
        <f t="shared" si="0"/>
        <v>8.3376708583925634</v>
      </c>
      <c r="H20" s="148">
        <f t="shared" si="0"/>
        <v>9.7272826681246567</v>
      </c>
      <c r="I20" s="148">
        <f t="shared" ref="I20:P27" si="7">$D20*(I$32/$D$29)</f>
        <v>9.9588846364133374</v>
      </c>
      <c r="J20" s="148">
        <f t="shared" si="7"/>
        <v>9.7272826681246567</v>
      </c>
      <c r="K20" s="148">
        <f t="shared" si="7"/>
        <v>9.4956806998359742</v>
      </c>
      <c r="L20" s="148">
        <f t="shared" si="7"/>
        <v>9.9588846364133374</v>
      </c>
      <c r="M20" s="148">
        <f t="shared" si="7"/>
        <v>9.4956806998359742</v>
      </c>
      <c r="N20" s="148">
        <f t="shared" si="7"/>
        <v>9.0324767632586092</v>
      </c>
      <c r="O20" s="148">
        <f t="shared" si="7"/>
        <v>7.6428649535265158</v>
      </c>
      <c r="P20" s="148">
        <f t="shared" si="7"/>
        <v>6.9480590486604692</v>
      </c>
      <c r="Q20" s="149">
        <v>0</v>
      </c>
      <c r="AB20" s="24">
        <f t="shared" si="4"/>
        <v>13.5</v>
      </c>
      <c r="AC20" s="20">
        <v>1101.27</v>
      </c>
      <c r="AD20" s="25">
        <f t="shared" si="5"/>
        <v>20.107542587960342</v>
      </c>
    </row>
    <row r="21" spans="2:30" x14ac:dyDescent="0.3">
      <c r="B21" s="183">
        <v>0.70833333333333404</v>
      </c>
      <c r="C21" s="170">
        <v>31.7</v>
      </c>
      <c r="D21" s="149">
        <f t="shared" si="2"/>
        <v>8.8055555555555554</v>
      </c>
      <c r="E21" s="181">
        <v>0.70833333333333404</v>
      </c>
      <c r="F21" s="147">
        <f t="shared" si="6"/>
        <v>6.2394751230180416</v>
      </c>
      <c r="G21" s="148">
        <f t="shared" si="0"/>
        <v>7.4873701476216503</v>
      </c>
      <c r="H21" s="148">
        <f t="shared" si="0"/>
        <v>8.7352651722252581</v>
      </c>
      <c r="I21" s="148">
        <f t="shared" si="7"/>
        <v>8.9432476763258588</v>
      </c>
      <c r="J21" s="148">
        <f t="shared" si="7"/>
        <v>8.7352651722252581</v>
      </c>
      <c r="K21" s="148">
        <f t="shared" si="7"/>
        <v>8.5272826681246556</v>
      </c>
      <c r="L21" s="148">
        <f t="shared" si="7"/>
        <v>8.9432476763258588</v>
      </c>
      <c r="M21" s="148">
        <f t="shared" si="7"/>
        <v>8.5272826681246556</v>
      </c>
      <c r="N21" s="148">
        <f t="shared" si="7"/>
        <v>8.1113176599234542</v>
      </c>
      <c r="O21" s="148">
        <f t="shared" si="7"/>
        <v>6.8634226353198455</v>
      </c>
      <c r="P21" s="148">
        <f t="shared" si="7"/>
        <v>6.2394751230180416</v>
      </c>
      <c r="Q21" s="149">
        <v>0</v>
      </c>
      <c r="AB21" s="24">
        <f t="shared" si="4"/>
        <v>14.5</v>
      </c>
      <c r="AC21" s="20">
        <v>1101.27</v>
      </c>
      <c r="AD21" s="25">
        <f t="shared" si="5"/>
        <v>20.107542587960342</v>
      </c>
    </row>
    <row r="22" spans="2:30" ht="15" thickBot="1" x14ac:dyDescent="0.35">
      <c r="B22" s="183">
        <v>0.750000000000001</v>
      </c>
      <c r="C22" s="170">
        <v>29.9</v>
      </c>
      <c r="D22" s="149">
        <f t="shared" si="2"/>
        <v>8.3055555555555554</v>
      </c>
      <c r="E22" s="181">
        <v>0.750000000000001</v>
      </c>
      <c r="F22" s="147">
        <f t="shared" si="6"/>
        <v>5.8851831601968279</v>
      </c>
      <c r="G22" s="148">
        <f t="shared" si="0"/>
        <v>7.0622197922361938</v>
      </c>
      <c r="H22" s="148">
        <f t="shared" si="0"/>
        <v>8.2392564242755597</v>
      </c>
      <c r="I22" s="148">
        <f t="shared" si="7"/>
        <v>8.4354291962821186</v>
      </c>
      <c r="J22" s="148">
        <f t="shared" si="7"/>
        <v>8.2392564242755597</v>
      </c>
      <c r="K22" s="148">
        <f t="shared" si="7"/>
        <v>8.0430836522689972</v>
      </c>
      <c r="L22" s="148">
        <f t="shared" si="7"/>
        <v>8.4354291962821186</v>
      </c>
      <c r="M22" s="148">
        <f t="shared" si="7"/>
        <v>8.0430836522689972</v>
      </c>
      <c r="N22" s="148">
        <f t="shared" si="7"/>
        <v>7.6507381082558767</v>
      </c>
      <c r="O22" s="148">
        <f t="shared" si="7"/>
        <v>6.4737014762165108</v>
      </c>
      <c r="P22" s="148">
        <f t="shared" si="7"/>
        <v>5.8851831601968279</v>
      </c>
      <c r="Q22" s="149">
        <v>0</v>
      </c>
      <c r="AB22" s="26">
        <f t="shared" si="4"/>
        <v>15.5</v>
      </c>
      <c r="AC22" s="27">
        <v>1101.27</v>
      </c>
      <c r="AD22" s="28">
        <f t="shared" si="5"/>
        <v>20.107542587960342</v>
      </c>
    </row>
    <row r="23" spans="2:30" x14ac:dyDescent="0.3">
      <c r="B23" s="183">
        <v>0.79166666666666696</v>
      </c>
      <c r="C23" s="170">
        <v>22.7</v>
      </c>
      <c r="D23" s="149">
        <f t="shared" si="2"/>
        <v>6.3055555555555554</v>
      </c>
      <c r="E23" s="181">
        <v>0.79166666666666696</v>
      </c>
      <c r="F23" s="147">
        <f t="shared" si="6"/>
        <v>4.4680153089119727</v>
      </c>
      <c r="G23" s="148">
        <f t="shared" si="0"/>
        <v>5.3616183706943676</v>
      </c>
      <c r="H23" s="148">
        <f t="shared" si="0"/>
        <v>6.2552214324767625</v>
      </c>
      <c r="I23" s="148">
        <f t="shared" si="7"/>
        <v>6.4041552761071605</v>
      </c>
      <c r="J23" s="148">
        <f t="shared" si="7"/>
        <v>6.2552214324767625</v>
      </c>
      <c r="K23" s="148">
        <f t="shared" si="7"/>
        <v>6.1062875888463628</v>
      </c>
      <c r="L23" s="148">
        <f t="shared" si="7"/>
        <v>6.4041552761071605</v>
      </c>
      <c r="M23" s="148">
        <f t="shared" si="7"/>
        <v>6.1062875888463628</v>
      </c>
      <c r="N23" s="148">
        <f t="shared" si="7"/>
        <v>5.8084199015855651</v>
      </c>
      <c r="O23" s="148">
        <f t="shared" si="7"/>
        <v>4.9148168398031702</v>
      </c>
      <c r="P23" s="148">
        <f t="shared" si="7"/>
        <v>4.4680153089119727</v>
      </c>
      <c r="Q23" s="149">
        <v>0</v>
      </c>
    </row>
    <row r="24" spans="2:30" x14ac:dyDescent="0.3">
      <c r="B24" s="183">
        <v>0.83333333333333404</v>
      </c>
      <c r="C24" s="170">
        <v>16.600000000000001</v>
      </c>
      <c r="D24" s="149">
        <f t="shared" si="2"/>
        <v>4.6111111111111116</v>
      </c>
      <c r="E24" s="181">
        <v>0.83333333333333404</v>
      </c>
      <c r="F24" s="147">
        <f t="shared" si="6"/>
        <v>3.2673592126845268</v>
      </c>
      <c r="G24" s="148">
        <f t="shared" si="0"/>
        <v>3.9208310552214325</v>
      </c>
      <c r="H24" s="148">
        <f t="shared" si="0"/>
        <v>4.5743028977583382</v>
      </c>
      <c r="I24" s="148">
        <f t="shared" si="7"/>
        <v>4.6832148715144886</v>
      </c>
      <c r="J24" s="148">
        <f t="shared" si="7"/>
        <v>4.5743028977583382</v>
      </c>
      <c r="K24" s="148">
        <f t="shared" si="7"/>
        <v>4.4653909240021861</v>
      </c>
      <c r="L24" s="148">
        <f t="shared" si="7"/>
        <v>4.6832148715144886</v>
      </c>
      <c r="M24" s="148">
        <f t="shared" si="7"/>
        <v>4.4653909240021861</v>
      </c>
      <c r="N24" s="148">
        <f t="shared" si="7"/>
        <v>4.2475669764898853</v>
      </c>
      <c r="O24" s="148">
        <f t="shared" si="7"/>
        <v>3.5940951339529796</v>
      </c>
      <c r="P24" s="148">
        <f t="shared" si="7"/>
        <v>3.2673592126845268</v>
      </c>
      <c r="Q24" s="149">
        <v>0</v>
      </c>
    </row>
    <row r="25" spans="2:30" x14ac:dyDescent="0.3">
      <c r="B25" s="183">
        <v>0.875000000000001</v>
      </c>
      <c r="C25" s="170">
        <v>9</v>
      </c>
      <c r="D25" s="149">
        <f t="shared" si="2"/>
        <v>2.5</v>
      </c>
      <c r="E25" s="181">
        <v>0.875000000000001</v>
      </c>
      <c r="F25" s="147">
        <f t="shared" si="6"/>
        <v>1.7714598141060687</v>
      </c>
      <c r="G25" s="148">
        <f t="shared" si="0"/>
        <v>2.1257517769272822</v>
      </c>
      <c r="H25" s="148">
        <f t="shared" si="0"/>
        <v>2.480043739748496</v>
      </c>
      <c r="I25" s="148">
        <f t="shared" si="7"/>
        <v>2.5390924002186983</v>
      </c>
      <c r="J25" s="148">
        <f t="shared" si="7"/>
        <v>2.480043739748496</v>
      </c>
      <c r="K25" s="148">
        <f t="shared" si="7"/>
        <v>2.4209950792782937</v>
      </c>
      <c r="L25" s="148">
        <f t="shared" si="7"/>
        <v>2.5390924002186983</v>
      </c>
      <c r="M25" s="148">
        <f t="shared" si="7"/>
        <v>2.4209950792782937</v>
      </c>
      <c r="N25" s="148">
        <f t="shared" si="7"/>
        <v>2.3028977583378891</v>
      </c>
      <c r="O25" s="148">
        <f t="shared" si="7"/>
        <v>1.9486057955166756</v>
      </c>
      <c r="P25" s="148">
        <f t="shared" si="7"/>
        <v>1.7714598141060687</v>
      </c>
      <c r="Q25" s="149">
        <v>0</v>
      </c>
    </row>
    <row r="26" spans="2:30" x14ac:dyDescent="0.3">
      <c r="B26" s="183">
        <v>0.91666666666666696</v>
      </c>
      <c r="C26" s="170">
        <v>7.2</v>
      </c>
      <c r="D26" s="149">
        <f t="shared" si="2"/>
        <v>2</v>
      </c>
      <c r="E26" s="181">
        <v>0.91666666666666696</v>
      </c>
      <c r="F26" s="147">
        <f t="shared" si="6"/>
        <v>1.4171678512848549</v>
      </c>
      <c r="G26" s="148">
        <f t="shared" si="0"/>
        <v>1.7006014215418259</v>
      </c>
      <c r="H26" s="148">
        <f t="shared" si="0"/>
        <v>1.9840349917987969</v>
      </c>
      <c r="I26" s="148">
        <f t="shared" si="7"/>
        <v>2.0312739201749586</v>
      </c>
      <c r="J26" s="148">
        <f t="shared" si="7"/>
        <v>1.9840349917987969</v>
      </c>
      <c r="K26" s="148">
        <f t="shared" si="7"/>
        <v>1.9367960634226349</v>
      </c>
      <c r="L26" s="148">
        <f t="shared" si="7"/>
        <v>2.0312739201749586</v>
      </c>
      <c r="M26" s="148">
        <f t="shared" si="7"/>
        <v>1.9367960634226349</v>
      </c>
      <c r="N26" s="148">
        <f t="shared" si="7"/>
        <v>1.8423182066703114</v>
      </c>
      <c r="O26" s="148">
        <f t="shared" si="7"/>
        <v>1.5588846364133404</v>
      </c>
      <c r="P26" s="148">
        <f t="shared" si="7"/>
        <v>1.4171678512848549</v>
      </c>
      <c r="Q26" s="149">
        <v>0</v>
      </c>
    </row>
    <row r="27" spans="2:30" ht="15" thickBot="1" x14ac:dyDescent="0.35">
      <c r="B27" s="184">
        <v>0.95833333333333404</v>
      </c>
      <c r="C27" s="173">
        <v>2.5</v>
      </c>
      <c r="D27" s="152">
        <f t="shared" si="2"/>
        <v>0.69444444444444442</v>
      </c>
      <c r="E27" s="182">
        <v>0.95833333333333404</v>
      </c>
      <c r="F27" s="150">
        <f t="shared" si="6"/>
        <v>0.49207217058501906</v>
      </c>
      <c r="G27" s="151">
        <f t="shared" si="0"/>
        <v>0.59048660470202285</v>
      </c>
      <c r="H27" s="151">
        <f t="shared" si="0"/>
        <v>0.68890103881902665</v>
      </c>
      <c r="I27" s="151">
        <f t="shared" si="7"/>
        <v>0.70530344450519389</v>
      </c>
      <c r="J27" s="151">
        <f t="shared" si="7"/>
        <v>0.68890103881902665</v>
      </c>
      <c r="K27" s="151">
        <f t="shared" si="7"/>
        <v>0.67249863313285929</v>
      </c>
      <c r="L27" s="151">
        <f t="shared" si="7"/>
        <v>0.70530344450519389</v>
      </c>
      <c r="M27" s="151">
        <f t="shared" si="7"/>
        <v>0.67249863313285929</v>
      </c>
      <c r="N27" s="151">
        <f t="shared" si="7"/>
        <v>0.63969382176052481</v>
      </c>
      <c r="O27" s="151">
        <f t="shared" si="7"/>
        <v>0.5412793876435209</v>
      </c>
      <c r="P27" s="151">
        <f t="shared" si="7"/>
        <v>0.49207217058501906</v>
      </c>
      <c r="Q27" s="152">
        <v>0</v>
      </c>
    </row>
    <row r="28" spans="2:30" x14ac:dyDescent="0.3">
      <c r="F28" s="7"/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</row>
    <row r="29" spans="2:30" x14ac:dyDescent="0.3">
      <c r="D29" s="3">
        <f>AVERAGE(D4:D27)</f>
        <v>4.2337962962962967</v>
      </c>
      <c r="F29" s="7"/>
      <c r="G29" s="8"/>
      <c r="H29" s="8"/>
      <c r="I29" s="8"/>
      <c r="J29" s="8"/>
      <c r="K29" s="8"/>
      <c r="L29" s="8"/>
      <c r="M29" s="8"/>
      <c r="N29" s="8"/>
      <c r="O29" s="8"/>
      <c r="P29" s="8"/>
      <c r="Q29" s="9"/>
    </row>
    <row r="30" spans="2:30" x14ac:dyDescent="0.3">
      <c r="F30" s="7"/>
      <c r="G30" s="8"/>
      <c r="H30" s="8"/>
      <c r="I30" s="8"/>
      <c r="J30" s="8"/>
      <c r="K30" s="8"/>
      <c r="L30" s="8"/>
      <c r="M30" s="8"/>
      <c r="N30" s="8"/>
      <c r="O30" s="8"/>
      <c r="P30" s="8"/>
      <c r="Q30" s="9"/>
      <c r="S30" t="s">
        <v>17</v>
      </c>
    </row>
    <row r="31" spans="2:30" x14ac:dyDescent="0.3">
      <c r="F31" s="7"/>
      <c r="G31" s="8"/>
      <c r="H31" s="8"/>
      <c r="I31" s="8"/>
      <c r="J31" s="8"/>
      <c r="K31" s="8"/>
      <c r="L31" s="8"/>
      <c r="M31" s="8"/>
      <c r="N31" s="8"/>
      <c r="O31" s="8"/>
      <c r="P31" s="8"/>
      <c r="Q31" s="9"/>
    </row>
    <row r="32" spans="2:30" ht="15" thickBot="1" x14ac:dyDescent="0.35">
      <c r="F32" s="17">
        <v>3</v>
      </c>
      <c r="G32" s="18">
        <v>3.6</v>
      </c>
      <c r="H32" s="18">
        <v>4.2</v>
      </c>
      <c r="I32" s="18">
        <v>4.3</v>
      </c>
      <c r="J32" s="18">
        <v>4.2</v>
      </c>
      <c r="K32" s="18">
        <v>4.0999999999999996</v>
      </c>
      <c r="L32" s="18">
        <v>4.3</v>
      </c>
      <c r="M32" s="18">
        <v>4.0999999999999996</v>
      </c>
      <c r="N32" s="18">
        <v>3.9</v>
      </c>
      <c r="O32" s="18">
        <v>3.3</v>
      </c>
      <c r="P32" s="18">
        <v>3</v>
      </c>
      <c r="Q32" s="19">
        <v>0</v>
      </c>
      <c r="S32">
        <f>AVERAGE(F32:P32)</f>
        <v>3.8181818181818175</v>
      </c>
    </row>
    <row r="38" spans="2:21" x14ac:dyDescent="0.3">
      <c r="F38" t="s">
        <v>22</v>
      </c>
    </row>
    <row r="40" spans="2:21" ht="15" thickBot="1" x14ac:dyDescent="0.35"/>
    <row r="41" spans="2:21" x14ac:dyDescent="0.3">
      <c r="B41" s="21"/>
      <c r="C41" s="22"/>
      <c r="D41" s="22"/>
      <c r="E41" s="23"/>
      <c r="F41" s="186" t="s">
        <v>0</v>
      </c>
      <c r="G41" s="22" t="s">
        <v>1</v>
      </c>
      <c r="H41" s="22" t="s">
        <v>2</v>
      </c>
      <c r="I41" s="22" t="s">
        <v>3</v>
      </c>
      <c r="J41" s="22" t="s">
        <v>2</v>
      </c>
      <c r="K41" s="22" t="s">
        <v>0</v>
      </c>
      <c r="L41" s="22" t="s">
        <v>4</v>
      </c>
      <c r="M41" s="22" t="s">
        <v>3</v>
      </c>
      <c r="N41" s="22" t="s">
        <v>5</v>
      </c>
      <c r="O41" s="22" t="s">
        <v>6</v>
      </c>
      <c r="P41" s="22" t="s">
        <v>7</v>
      </c>
      <c r="Q41" s="23" t="s">
        <v>8</v>
      </c>
    </row>
    <row r="42" spans="2:21" ht="15" thickBot="1" x14ac:dyDescent="0.35">
      <c r="B42" s="24"/>
      <c r="C42" s="20"/>
      <c r="D42" s="20"/>
      <c r="E42" s="25"/>
      <c r="F42" s="185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5"/>
    </row>
    <row r="43" spans="2:21" x14ac:dyDescent="0.3">
      <c r="B43" s="183">
        <v>0</v>
      </c>
      <c r="C43" s="20"/>
      <c r="D43" s="20"/>
      <c r="E43" s="25"/>
      <c r="F43" s="185">
        <f>IF(F4&gt;1.5,-0.0019*F4^6+0.0751*F4^5-1.1513*F4^4+8.5094*F4^3-30.873*F4^2+53.22*F4-33.847,0)</f>
        <v>0</v>
      </c>
      <c r="G43" s="20">
        <f t="shared" ref="G43:Q43" si="8">IF(G4&gt;1.5,-0.0019*G4^6+0.0751*G4^5-1.1513*G4^4+8.5094*G4^3-30.873*G4^2+53.22*G4-33.847,0)</f>
        <v>0</v>
      </c>
      <c r="H43" s="20">
        <f t="shared" si="8"/>
        <v>0</v>
      </c>
      <c r="I43" s="20">
        <f t="shared" si="8"/>
        <v>0</v>
      </c>
      <c r="J43" s="20">
        <f t="shared" si="8"/>
        <v>0</v>
      </c>
      <c r="K43" s="20">
        <f t="shared" si="8"/>
        <v>0</v>
      </c>
      <c r="L43" s="20">
        <f t="shared" si="8"/>
        <v>0</v>
      </c>
      <c r="M43" s="20">
        <f t="shared" si="8"/>
        <v>0</v>
      </c>
      <c r="N43" s="20">
        <f t="shared" si="8"/>
        <v>0</v>
      </c>
      <c r="O43" s="20">
        <f t="shared" si="8"/>
        <v>0</v>
      </c>
      <c r="P43" s="20">
        <f t="shared" si="8"/>
        <v>0</v>
      </c>
      <c r="Q43" s="25">
        <f t="shared" si="8"/>
        <v>0</v>
      </c>
      <c r="U43" s="177">
        <f>D4*1/MAX($D$4:$D$27)</f>
        <v>0.13314447592067991</v>
      </c>
    </row>
    <row r="44" spans="2:21" x14ac:dyDescent="0.3">
      <c r="B44" s="183">
        <v>4.1666666666666699E-2</v>
      </c>
      <c r="C44" s="20"/>
      <c r="D44" s="20"/>
      <c r="E44" s="25"/>
      <c r="F44" s="185">
        <f t="shared" ref="F44:Q66" si="9">IF(F5&gt;1.5,-0.0019*F5^6+0.0751*F5^5-1.1513*F5^4+8.5094*F5^3-30.873*F5^2+53.22*F5-33.847,0)</f>
        <v>0</v>
      </c>
      <c r="G44" s="20">
        <f t="shared" si="9"/>
        <v>0</v>
      </c>
      <c r="H44" s="20">
        <f t="shared" si="9"/>
        <v>0</v>
      </c>
      <c r="I44" s="20">
        <f t="shared" si="9"/>
        <v>5.6177244442672247E-2</v>
      </c>
      <c r="J44" s="20">
        <f t="shared" si="9"/>
        <v>0</v>
      </c>
      <c r="K44" s="20">
        <f t="shared" si="9"/>
        <v>0</v>
      </c>
      <c r="L44" s="20">
        <f t="shared" si="9"/>
        <v>5.6177244442672247E-2</v>
      </c>
      <c r="M44" s="20">
        <f t="shared" si="9"/>
        <v>0</v>
      </c>
      <c r="N44" s="20">
        <f t="shared" si="9"/>
        <v>0</v>
      </c>
      <c r="O44" s="20">
        <f t="shared" si="9"/>
        <v>0</v>
      </c>
      <c r="P44" s="20">
        <f t="shared" si="9"/>
        <v>0</v>
      </c>
      <c r="Q44" s="25">
        <f t="shared" si="9"/>
        <v>0</v>
      </c>
      <c r="U44" s="176">
        <f t="shared" ref="U44:U66" si="10">D5*1/MAX($D$4:$D$27)</f>
        <v>0.15297450424929179</v>
      </c>
    </row>
    <row r="45" spans="2:21" x14ac:dyDescent="0.3">
      <c r="B45" s="183">
        <v>8.3333333333333301E-2</v>
      </c>
      <c r="C45" s="20"/>
      <c r="D45" s="20"/>
      <c r="E45" s="25"/>
      <c r="F45" s="185">
        <f t="shared" si="9"/>
        <v>0</v>
      </c>
      <c r="G45" s="20">
        <f t="shared" si="9"/>
        <v>0</v>
      </c>
      <c r="H45" s="20">
        <f t="shared" si="9"/>
        <v>0</v>
      </c>
      <c r="I45" s="20">
        <f t="shared" si="9"/>
        <v>5.6177244442672247E-2</v>
      </c>
      <c r="J45" s="20">
        <f t="shared" si="9"/>
        <v>0</v>
      </c>
      <c r="K45" s="20">
        <f t="shared" si="9"/>
        <v>0</v>
      </c>
      <c r="L45" s="20">
        <f t="shared" si="9"/>
        <v>5.6177244442672247E-2</v>
      </c>
      <c r="M45" s="20">
        <f t="shared" si="9"/>
        <v>0</v>
      </c>
      <c r="N45" s="20">
        <f t="shared" si="9"/>
        <v>0</v>
      </c>
      <c r="O45" s="20">
        <f t="shared" si="9"/>
        <v>0</v>
      </c>
      <c r="P45" s="20">
        <f t="shared" si="9"/>
        <v>0</v>
      </c>
      <c r="Q45" s="25">
        <f t="shared" si="9"/>
        <v>0</v>
      </c>
      <c r="U45" s="176">
        <f t="shared" si="10"/>
        <v>0.15297450424929179</v>
      </c>
    </row>
    <row r="46" spans="2:21" x14ac:dyDescent="0.3">
      <c r="B46" s="183">
        <v>0.125</v>
      </c>
      <c r="C46" s="20"/>
      <c r="D46" s="20"/>
      <c r="E46" s="25"/>
      <c r="F46" s="185">
        <f t="shared" si="9"/>
        <v>0.96154965641562029</v>
      </c>
      <c r="G46" s="20">
        <f t="shared" si="9"/>
        <v>1.1090796864179353</v>
      </c>
      <c r="H46" s="20">
        <f t="shared" si="9"/>
        <v>1.1215333993209882</v>
      </c>
      <c r="I46" s="20">
        <f t="shared" si="9"/>
        <v>1.1401216431600076</v>
      </c>
      <c r="J46" s="20">
        <f t="shared" si="9"/>
        <v>1.1215333993209882</v>
      </c>
      <c r="K46" s="20">
        <f t="shared" si="9"/>
        <v>1.1101911906870541</v>
      </c>
      <c r="L46" s="20">
        <f t="shared" si="9"/>
        <v>1.1401216431600076</v>
      </c>
      <c r="M46" s="20">
        <f t="shared" si="9"/>
        <v>1.1101911906870541</v>
      </c>
      <c r="N46" s="20">
        <f t="shared" si="9"/>
        <v>1.1036229549542682</v>
      </c>
      <c r="O46" s="20">
        <f t="shared" si="9"/>
        <v>1.084282736477256</v>
      </c>
      <c r="P46" s="20">
        <f t="shared" si="9"/>
        <v>0.96154965641562029</v>
      </c>
      <c r="Q46" s="25">
        <f t="shared" si="9"/>
        <v>0</v>
      </c>
      <c r="U46" s="176">
        <f t="shared" si="10"/>
        <v>0.27478753541076484</v>
      </c>
    </row>
    <row r="47" spans="2:21" x14ac:dyDescent="0.3">
      <c r="B47" s="183">
        <v>0.16666666666666699</v>
      </c>
      <c r="C47" s="20"/>
      <c r="D47" s="20"/>
      <c r="E47" s="25"/>
      <c r="F47" s="185">
        <f t="shared" si="9"/>
        <v>0</v>
      </c>
      <c r="G47" s="20">
        <f t="shared" si="9"/>
        <v>0</v>
      </c>
      <c r="H47" s="20">
        <f t="shared" si="9"/>
        <v>0</v>
      </c>
      <c r="I47" s="20">
        <f t="shared" si="9"/>
        <v>0</v>
      </c>
      <c r="J47" s="20">
        <f t="shared" si="9"/>
        <v>0</v>
      </c>
      <c r="K47" s="20">
        <f t="shared" si="9"/>
        <v>0</v>
      </c>
      <c r="L47" s="20">
        <f t="shared" si="9"/>
        <v>0</v>
      </c>
      <c r="M47" s="20">
        <f t="shared" si="9"/>
        <v>0</v>
      </c>
      <c r="N47" s="20">
        <f t="shared" si="9"/>
        <v>0</v>
      </c>
      <c r="O47" s="20">
        <f t="shared" si="9"/>
        <v>0</v>
      </c>
      <c r="P47" s="20">
        <f t="shared" si="9"/>
        <v>0</v>
      </c>
      <c r="Q47" s="25">
        <f t="shared" si="9"/>
        <v>0</v>
      </c>
      <c r="U47" s="176">
        <f t="shared" si="10"/>
        <v>0.14164305949008499</v>
      </c>
    </row>
    <row r="48" spans="2:21" x14ac:dyDescent="0.3">
      <c r="B48" s="183">
        <v>0.20833333333333301</v>
      </c>
      <c r="C48" s="20"/>
      <c r="D48" s="20"/>
      <c r="E48" s="25"/>
      <c r="F48" s="185">
        <f t="shared" si="9"/>
        <v>0</v>
      </c>
      <c r="G48" s="20">
        <f t="shared" si="9"/>
        <v>0</v>
      </c>
      <c r="H48" s="20">
        <f t="shared" si="9"/>
        <v>0</v>
      </c>
      <c r="I48" s="20">
        <f t="shared" si="9"/>
        <v>0</v>
      </c>
      <c r="J48" s="20">
        <f t="shared" si="9"/>
        <v>0</v>
      </c>
      <c r="K48" s="20">
        <f t="shared" si="9"/>
        <v>0</v>
      </c>
      <c r="L48" s="20">
        <f t="shared" si="9"/>
        <v>0</v>
      </c>
      <c r="M48" s="20">
        <f t="shared" si="9"/>
        <v>0</v>
      </c>
      <c r="N48" s="20">
        <f t="shared" si="9"/>
        <v>0</v>
      </c>
      <c r="O48" s="20">
        <f t="shared" si="9"/>
        <v>0</v>
      </c>
      <c r="P48" s="20">
        <f t="shared" si="9"/>
        <v>0</v>
      </c>
      <c r="Q48" s="25">
        <f t="shared" si="9"/>
        <v>0</v>
      </c>
      <c r="U48" s="176">
        <f t="shared" si="10"/>
        <v>0.13314447592067991</v>
      </c>
    </row>
    <row r="49" spans="2:21" x14ac:dyDescent="0.3">
      <c r="B49" s="183">
        <v>0.25</v>
      </c>
      <c r="C49" s="20"/>
      <c r="D49" s="20"/>
      <c r="E49" s="25"/>
      <c r="F49" s="185">
        <f t="shared" si="9"/>
        <v>0</v>
      </c>
      <c r="G49" s="20">
        <f t="shared" si="9"/>
        <v>0</v>
      </c>
      <c r="H49" s="20">
        <f t="shared" si="9"/>
        <v>0.32935333763469288</v>
      </c>
      <c r="I49" s="20">
        <f t="shared" si="9"/>
        <v>0.44709190998150206</v>
      </c>
      <c r="J49" s="20">
        <f t="shared" si="9"/>
        <v>0.32935333763469288</v>
      </c>
      <c r="K49" s="20">
        <f t="shared" si="9"/>
        <v>0.19760114078228241</v>
      </c>
      <c r="L49" s="20">
        <f t="shared" si="9"/>
        <v>0.44709190998150206</v>
      </c>
      <c r="M49" s="20">
        <f t="shared" si="9"/>
        <v>0.19760114078228241</v>
      </c>
      <c r="N49" s="20">
        <f t="shared" si="9"/>
        <v>0</v>
      </c>
      <c r="O49" s="20">
        <f t="shared" si="9"/>
        <v>0</v>
      </c>
      <c r="P49" s="20">
        <f t="shared" si="9"/>
        <v>0</v>
      </c>
      <c r="Q49" s="25">
        <f t="shared" si="9"/>
        <v>0</v>
      </c>
      <c r="U49" s="176">
        <f t="shared" si="10"/>
        <v>0.16430594900849857</v>
      </c>
    </row>
    <row r="50" spans="2:21" x14ac:dyDescent="0.3">
      <c r="B50" s="183">
        <v>0.29166666666666702</v>
      </c>
      <c r="C50" s="20"/>
      <c r="D50" s="20"/>
      <c r="E50" s="25"/>
      <c r="F50" s="185">
        <f t="shared" si="9"/>
        <v>0</v>
      </c>
      <c r="G50" s="20">
        <f t="shared" si="9"/>
        <v>0.61681901394259597</v>
      </c>
      <c r="H50" s="20">
        <f t="shared" si="9"/>
        <v>1.0262527066423033</v>
      </c>
      <c r="I50" s="20">
        <f t="shared" si="9"/>
        <v>1.0552968182242708</v>
      </c>
      <c r="J50" s="20">
        <f t="shared" si="9"/>
        <v>1.0262527066423033</v>
      </c>
      <c r="K50" s="20">
        <f t="shared" si="9"/>
        <v>0.98831159376847921</v>
      </c>
      <c r="L50" s="20">
        <f t="shared" si="9"/>
        <v>1.0552968182242708</v>
      </c>
      <c r="M50" s="20">
        <f t="shared" si="9"/>
        <v>0.98831159376847921</v>
      </c>
      <c r="N50" s="20">
        <f t="shared" si="9"/>
        <v>0.88040869910861375</v>
      </c>
      <c r="O50" s="20">
        <f t="shared" si="9"/>
        <v>0.19279627002492106</v>
      </c>
      <c r="P50" s="20">
        <f t="shared" si="9"/>
        <v>0</v>
      </c>
      <c r="Q50" s="25">
        <f t="shared" si="9"/>
        <v>0</v>
      </c>
      <c r="U50" s="176">
        <f t="shared" si="10"/>
        <v>0.20396600566572237</v>
      </c>
    </row>
    <row r="51" spans="2:21" x14ac:dyDescent="0.3">
      <c r="B51" s="183">
        <v>0.33333333333333398</v>
      </c>
      <c r="C51" s="20"/>
      <c r="D51" s="20"/>
      <c r="E51" s="25"/>
      <c r="F51" s="185">
        <f t="shared" si="9"/>
        <v>0</v>
      </c>
      <c r="G51" s="20">
        <f t="shared" si="9"/>
        <v>0</v>
      </c>
      <c r="H51" s="20">
        <f t="shared" si="9"/>
        <v>0</v>
      </c>
      <c r="I51" s="20">
        <f t="shared" si="9"/>
        <v>0</v>
      </c>
      <c r="J51" s="20">
        <f t="shared" si="9"/>
        <v>0</v>
      </c>
      <c r="K51" s="20">
        <f t="shared" si="9"/>
        <v>0</v>
      </c>
      <c r="L51" s="20">
        <f t="shared" si="9"/>
        <v>0</v>
      </c>
      <c r="M51" s="20">
        <f t="shared" si="9"/>
        <v>0</v>
      </c>
      <c r="N51" s="20">
        <f t="shared" si="9"/>
        <v>0</v>
      </c>
      <c r="O51" s="20">
        <f t="shared" si="9"/>
        <v>0</v>
      </c>
      <c r="P51" s="20">
        <f t="shared" si="9"/>
        <v>0</v>
      </c>
      <c r="Q51" s="25">
        <f t="shared" si="9"/>
        <v>0</v>
      </c>
      <c r="U51" s="176">
        <f t="shared" si="10"/>
        <v>0.12181303116147309</v>
      </c>
    </row>
    <row r="52" spans="2:21" x14ac:dyDescent="0.3">
      <c r="B52" s="183">
        <v>0.375</v>
      </c>
      <c r="C52" s="20"/>
      <c r="D52" s="20"/>
      <c r="E52" s="25"/>
      <c r="F52" s="185">
        <f t="shared" si="9"/>
        <v>0</v>
      </c>
      <c r="G52" s="20">
        <f t="shared" si="9"/>
        <v>0</v>
      </c>
      <c r="H52" s="20">
        <f t="shared" si="9"/>
        <v>0</v>
      </c>
      <c r="I52" s="20">
        <f t="shared" si="9"/>
        <v>0</v>
      </c>
      <c r="J52" s="20">
        <f t="shared" si="9"/>
        <v>0</v>
      </c>
      <c r="K52" s="20">
        <f t="shared" si="9"/>
        <v>0</v>
      </c>
      <c r="L52" s="20">
        <f t="shared" si="9"/>
        <v>0</v>
      </c>
      <c r="M52" s="20">
        <f t="shared" si="9"/>
        <v>0</v>
      </c>
      <c r="N52" s="20">
        <f t="shared" si="9"/>
        <v>0</v>
      </c>
      <c r="O52" s="20">
        <f t="shared" si="9"/>
        <v>0</v>
      </c>
      <c r="P52" s="20">
        <f t="shared" si="9"/>
        <v>0</v>
      </c>
      <c r="Q52" s="25">
        <f t="shared" si="9"/>
        <v>0</v>
      </c>
      <c r="U52" s="176">
        <f t="shared" si="10"/>
        <v>0</v>
      </c>
    </row>
    <row r="53" spans="2:21" x14ac:dyDescent="0.3">
      <c r="B53" s="183">
        <v>0.41666666666666702</v>
      </c>
      <c r="C53" s="20"/>
      <c r="D53" s="20"/>
      <c r="E53" s="25"/>
      <c r="F53" s="185">
        <f t="shared" si="9"/>
        <v>1.8310592075259891</v>
      </c>
      <c r="G53" s="20">
        <f t="shared" si="9"/>
        <v>4.0172630486194763</v>
      </c>
      <c r="H53" s="20">
        <f t="shared" si="9"/>
        <v>7.4813381410674609</v>
      </c>
      <c r="I53" s="20">
        <f t="shared" si="9"/>
        <v>8.1361320210311376</v>
      </c>
      <c r="J53" s="20">
        <f t="shared" si="9"/>
        <v>7.4813381410674609</v>
      </c>
      <c r="K53" s="20">
        <f t="shared" si="9"/>
        <v>6.8423577611183717</v>
      </c>
      <c r="L53" s="20">
        <f t="shared" si="9"/>
        <v>8.1361320210311376</v>
      </c>
      <c r="M53" s="20">
        <f t="shared" si="9"/>
        <v>6.8423577611183717</v>
      </c>
      <c r="N53" s="20">
        <f t="shared" si="9"/>
        <v>5.6274728895291801</v>
      </c>
      <c r="O53" s="20">
        <f t="shared" si="9"/>
        <v>2.7344238124526683</v>
      </c>
      <c r="P53" s="20">
        <f t="shared" si="9"/>
        <v>1.8310592075259891</v>
      </c>
      <c r="Q53" s="25">
        <f t="shared" si="9"/>
        <v>0</v>
      </c>
      <c r="U53" s="176">
        <f t="shared" si="10"/>
        <v>0.47875354107648721</v>
      </c>
    </row>
    <row r="54" spans="2:21" x14ac:dyDescent="0.3">
      <c r="B54" s="183">
        <v>0.45833333333333398</v>
      </c>
      <c r="C54" s="20"/>
      <c r="D54" s="20"/>
      <c r="E54" s="25"/>
      <c r="F54" s="185">
        <f t="shared" si="9"/>
        <v>4.8580071929984641</v>
      </c>
      <c r="G54" s="20">
        <f t="shared" si="9"/>
        <v>9.5852531159335754</v>
      </c>
      <c r="H54" s="20">
        <f t="shared" si="9"/>
        <v>14.498850000655388</v>
      </c>
      <c r="I54" s="20">
        <f t="shared" si="9"/>
        <v>15.225552787385915</v>
      </c>
      <c r="J54" s="20">
        <f t="shared" si="9"/>
        <v>14.498850000655388</v>
      </c>
      <c r="K54" s="20">
        <f t="shared" si="9"/>
        <v>13.735279643675007</v>
      </c>
      <c r="L54" s="20">
        <f t="shared" si="9"/>
        <v>15.225552787385915</v>
      </c>
      <c r="M54" s="20">
        <f t="shared" si="9"/>
        <v>13.735279643675007</v>
      </c>
      <c r="N54" s="20">
        <f t="shared" si="9"/>
        <v>12.121247077990098</v>
      </c>
      <c r="O54" s="20">
        <f t="shared" si="9"/>
        <v>7.0935353327288695</v>
      </c>
      <c r="P54" s="20">
        <f t="shared" si="9"/>
        <v>4.8580071929984641</v>
      </c>
      <c r="Q54" s="25">
        <f t="shared" si="9"/>
        <v>0</v>
      </c>
      <c r="U54" s="176">
        <f t="shared" si="10"/>
        <v>0.60056657223796028</v>
      </c>
    </row>
    <row r="55" spans="2:21" x14ac:dyDescent="0.3">
      <c r="B55" s="183">
        <v>0.5</v>
      </c>
      <c r="C55" s="20"/>
      <c r="D55" s="20"/>
      <c r="E55" s="25"/>
      <c r="F55" s="185">
        <f t="shared" si="9"/>
        <v>11.458877327927532</v>
      </c>
      <c r="G55" s="20">
        <f t="shared" si="9"/>
        <v>17.050857503695376</v>
      </c>
      <c r="H55" s="20">
        <f t="shared" si="9"/>
        <v>19.758335549797927</v>
      </c>
      <c r="I55" s="20">
        <f t="shared" si="9"/>
        <v>19.895026026615007</v>
      </c>
      <c r="J55" s="20">
        <f t="shared" si="9"/>
        <v>19.758335549797927</v>
      </c>
      <c r="K55" s="20">
        <f t="shared" si="9"/>
        <v>19.536768317305679</v>
      </c>
      <c r="L55" s="20">
        <f t="shared" si="9"/>
        <v>19.895026026615007</v>
      </c>
      <c r="M55" s="20">
        <f t="shared" si="9"/>
        <v>19.536768317305679</v>
      </c>
      <c r="N55" s="20">
        <f t="shared" si="9"/>
        <v>18.821587443293915</v>
      </c>
      <c r="O55" s="20">
        <f t="shared" si="9"/>
        <v>14.519949835164404</v>
      </c>
      <c r="P55" s="20">
        <f t="shared" si="9"/>
        <v>11.458877327927532</v>
      </c>
      <c r="Q55" s="25">
        <f t="shared" si="9"/>
        <v>0</v>
      </c>
      <c r="U55" s="176">
        <f t="shared" si="10"/>
        <v>0.76487252124645899</v>
      </c>
    </row>
    <row r="56" spans="2:21" x14ac:dyDescent="0.3">
      <c r="B56" s="183">
        <v>0.54166666666666696</v>
      </c>
      <c r="C56" s="20"/>
      <c r="D56" s="20"/>
      <c r="E56" s="25"/>
      <c r="F56" s="185">
        <f t="shared" si="9"/>
        <v>13.98387379455486</v>
      </c>
      <c r="G56" s="20">
        <f t="shared" si="9"/>
        <v>18.791318968586189</v>
      </c>
      <c r="H56" s="20">
        <f t="shared" si="9"/>
        <v>19.915638482407907</v>
      </c>
      <c r="I56" s="20">
        <f t="shared" si="9"/>
        <v>19.806613035778675</v>
      </c>
      <c r="J56" s="20">
        <f t="shared" si="9"/>
        <v>19.915638482407907</v>
      </c>
      <c r="K56" s="20">
        <f t="shared" si="9"/>
        <v>19.956325066195213</v>
      </c>
      <c r="L56" s="20">
        <f t="shared" si="9"/>
        <v>19.806613035778675</v>
      </c>
      <c r="M56" s="20">
        <f t="shared" si="9"/>
        <v>19.956325066195213</v>
      </c>
      <c r="N56" s="20">
        <f t="shared" si="9"/>
        <v>19.788677244107511</v>
      </c>
      <c r="O56" s="20">
        <f t="shared" si="9"/>
        <v>16.821011951209904</v>
      </c>
      <c r="P56" s="20">
        <f t="shared" si="9"/>
        <v>13.98387379455486</v>
      </c>
      <c r="Q56" s="25">
        <f t="shared" si="9"/>
        <v>0</v>
      </c>
      <c r="U56" s="176">
        <f t="shared" si="10"/>
        <v>0.82719546742209626</v>
      </c>
    </row>
    <row r="57" spans="2:21" x14ac:dyDescent="0.3">
      <c r="B57" s="183">
        <v>0.58333333333333404</v>
      </c>
      <c r="C57" s="20"/>
      <c r="D57" s="20"/>
      <c r="E57" s="25"/>
      <c r="F57" s="185">
        <f t="shared" si="9"/>
        <v>16.101851597996962</v>
      </c>
      <c r="G57" s="20">
        <f t="shared" si="9"/>
        <v>19.707776312025523</v>
      </c>
      <c r="H57" s="20">
        <f t="shared" si="9"/>
        <v>19.427575243699302</v>
      </c>
      <c r="I57" s="20">
        <f t="shared" si="9"/>
        <v>19.167754710476324</v>
      </c>
      <c r="J57" s="20">
        <f t="shared" si="9"/>
        <v>19.427575243699302</v>
      </c>
      <c r="K57" s="20">
        <f t="shared" si="9"/>
        <v>19.651025381559556</v>
      </c>
      <c r="L57" s="20">
        <f t="shared" si="9"/>
        <v>19.167754710476324</v>
      </c>
      <c r="M57" s="20">
        <f t="shared" si="9"/>
        <v>19.651025381559556</v>
      </c>
      <c r="N57" s="20">
        <f t="shared" si="9"/>
        <v>19.929317394381123</v>
      </c>
      <c r="O57" s="20">
        <f t="shared" si="9"/>
        <v>18.459851191556687</v>
      </c>
      <c r="P57" s="20">
        <f t="shared" si="9"/>
        <v>16.101851597996962</v>
      </c>
      <c r="Q57" s="25">
        <f t="shared" si="9"/>
        <v>0</v>
      </c>
      <c r="U57" s="176">
        <f t="shared" si="10"/>
        <v>0.88668555240793201</v>
      </c>
    </row>
    <row r="58" spans="2:21" x14ac:dyDescent="0.3">
      <c r="B58" s="183">
        <v>0.625</v>
      </c>
      <c r="C58" s="20"/>
      <c r="D58" s="20"/>
      <c r="E58" s="25"/>
      <c r="F58" s="185">
        <f t="shared" si="9"/>
        <v>17.588730228793771</v>
      </c>
      <c r="G58" s="20">
        <f t="shared" si="9"/>
        <v>19.955354262818879</v>
      </c>
      <c r="H58" s="20">
        <f t="shared" si="9"/>
        <v>18.763352534867728</v>
      </c>
      <c r="I58" s="20">
        <f t="shared" si="9"/>
        <v>18.448421696907964</v>
      </c>
      <c r="J58" s="20">
        <f t="shared" si="9"/>
        <v>18.763352534867728</v>
      </c>
      <c r="K58" s="20">
        <f t="shared" si="9"/>
        <v>19.068561392128835</v>
      </c>
      <c r="L58" s="20">
        <f t="shared" si="9"/>
        <v>18.448421696907964</v>
      </c>
      <c r="M58" s="20">
        <f t="shared" si="9"/>
        <v>19.068561392128835</v>
      </c>
      <c r="N58" s="20">
        <f t="shared" si="9"/>
        <v>19.600892999683914</v>
      </c>
      <c r="O58" s="20">
        <f t="shared" si="9"/>
        <v>19.378680044065369</v>
      </c>
      <c r="P58" s="20">
        <f t="shared" si="9"/>
        <v>17.588730228793771</v>
      </c>
      <c r="Q58" s="25">
        <f t="shared" si="9"/>
        <v>0</v>
      </c>
      <c r="U58" s="176">
        <f t="shared" si="10"/>
        <v>0.93767705382436262</v>
      </c>
    </row>
    <row r="59" spans="2:21" x14ac:dyDescent="0.3">
      <c r="B59" s="183">
        <v>0.66666666666666696</v>
      </c>
      <c r="C59" s="20"/>
      <c r="D59" s="20"/>
      <c r="E59" s="25"/>
      <c r="F59" s="185">
        <f t="shared" si="9"/>
        <v>18.919461898879526</v>
      </c>
      <c r="G59" s="20">
        <f t="shared" si="9"/>
        <v>19.726825602099758</v>
      </c>
      <c r="H59" s="20">
        <f t="shared" si="9"/>
        <v>17.874881896114609</v>
      </c>
      <c r="I59" s="20">
        <f t="shared" si="9"/>
        <v>17.519009786845665</v>
      </c>
      <c r="J59" s="20">
        <f t="shared" si="9"/>
        <v>17.874881896114609</v>
      </c>
      <c r="K59" s="20">
        <f t="shared" si="9"/>
        <v>18.217714280181987</v>
      </c>
      <c r="L59" s="20">
        <f t="shared" si="9"/>
        <v>17.519009786845665</v>
      </c>
      <c r="M59" s="20">
        <f t="shared" si="9"/>
        <v>18.217714280181987</v>
      </c>
      <c r="N59" s="20">
        <f t="shared" si="9"/>
        <v>18.889549554462555</v>
      </c>
      <c r="O59" s="20">
        <f t="shared" si="9"/>
        <v>19.908109768611759</v>
      </c>
      <c r="P59" s="20">
        <f t="shared" si="9"/>
        <v>18.919461898879526</v>
      </c>
      <c r="Q59" s="25">
        <f t="shared" si="9"/>
        <v>0</v>
      </c>
      <c r="U59" s="176">
        <f t="shared" si="10"/>
        <v>1</v>
      </c>
    </row>
    <row r="60" spans="2:21" x14ac:dyDescent="0.3">
      <c r="B60" s="183">
        <v>0.70833333333333404</v>
      </c>
      <c r="C60" s="20"/>
      <c r="D60" s="20"/>
      <c r="E60" s="25"/>
      <c r="F60" s="185">
        <f t="shared" si="9"/>
        <v>16.461051890294165</v>
      </c>
      <c r="G60" s="20">
        <f t="shared" si="9"/>
        <v>19.802850680712233</v>
      </c>
      <c r="H60" s="20">
        <f t="shared" si="9"/>
        <v>19.291745484055504</v>
      </c>
      <c r="I60" s="20">
        <f t="shared" si="9"/>
        <v>19.014410454801784</v>
      </c>
      <c r="J60" s="20">
        <f t="shared" si="9"/>
        <v>19.291745484055504</v>
      </c>
      <c r="K60" s="20">
        <f t="shared" si="9"/>
        <v>19.539366357102303</v>
      </c>
      <c r="L60" s="20">
        <f t="shared" si="9"/>
        <v>19.014410454801784</v>
      </c>
      <c r="M60" s="20">
        <f t="shared" si="9"/>
        <v>19.539366357102303</v>
      </c>
      <c r="N60" s="20">
        <f t="shared" si="9"/>
        <v>19.885737096627601</v>
      </c>
      <c r="O60" s="20">
        <f t="shared" si="9"/>
        <v>18.703286278550742</v>
      </c>
      <c r="P60" s="20">
        <f t="shared" si="9"/>
        <v>16.461051890294165</v>
      </c>
      <c r="Q60" s="25">
        <f t="shared" si="9"/>
        <v>0</v>
      </c>
      <c r="U60" s="176">
        <f t="shared" si="10"/>
        <v>0.89801699716713879</v>
      </c>
    </row>
    <row r="61" spans="2:21" x14ac:dyDescent="0.3">
      <c r="B61" s="183">
        <v>0.750000000000001</v>
      </c>
      <c r="C61" s="20"/>
      <c r="D61" s="20"/>
      <c r="E61" s="25"/>
      <c r="F61" s="185">
        <f t="shared" si="9"/>
        <v>14.729294568313243</v>
      </c>
      <c r="G61" s="20">
        <f t="shared" si="9"/>
        <v>19.177086487968133</v>
      </c>
      <c r="H61" s="20">
        <f t="shared" si="9"/>
        <v>19.805658314491644</v>
      </c>
      <c r="I61" s="20">
        <f t="shared" si="9"/>
        <v>19.635509254624743</v>
      </c>
      <c r="J61" s="20">
        <f t="shared" si="9"/>
        <v>19.805658314491644</v>
      </c>
      <c r="K61" s="20">
        <f t="shared" si="9"/>
        <v>19.91694395752851</v>
      </c>
      <c r="L61" s="20">
        <f t="shared" si="9"/>
        <v>19.635509254624743</v>
      </c>
      <c r="M61" s="20">
        <f t="shared" si="9"/>
        <v>19.91694395752851</v>
      </c>
      <c r="N61" s="20">
        <f t="shared" si="9"/>
        <v>19.911808587309658</v>
      </c>
      <c r="O61" s="20">
        <f t="shared" si="9"/>
        <v>17.432974387262426</v>
      </c>
      <c r="P61" s="20">
        <f t="shared" si="9"/>
        <v>14.729294568313243</v>
      </c>
      <c r="Q61" s="25">
        <f t="shared" si="9"/>
        <v>0</v>
      </c>
      <c r="U61" s="176">
        <f t="shared" si="10"/>
        <v>0.84702549575070818</v>
      </c>
    </row>
    <row r="62" spans="2:21" x14ac:dyDescent="0.3">
      <c r="B62" s="183">
        <v>0.79166666666666696</v>
      </c>
      <c r="C62" s="20"/>
      <c r="D62" s="20"/>
      <c r="E62" s="25"/>
      <c r="F62" s="185">
        <f t="shared" si="9"/>
        <v>6.4040472595166378</v>
      </c>
      <c r="G62" s="20">
        <f t="shared" si="9"/>
        <v>11.743898384553155</v>
      </c>
      <c r="H62" s="20">
        <f t="shared" si="9"/>
        <v>16.530995688084865</v>
      </c>
      <c r="I62" s="20">
        <f t="shared" si="9"/>
        <v>17.160033985549241</v>
      </c>
      <c r="J62" s="20">
        <f t="shared" si="9"/>
        <v>16.530995688084865</v>
      </c>
      <c r="K62" s="20">
        <f t="shared" si="9"/>
        <v>15.844412607326923</v>
      </c>
      <c r="L62" s="20">
        <f t="shared" si="9"/>
        <v>17.160033985549241</v>
      </c>
      <c r="M62" s="20">
        <f t="shared" si="9"/>
        <v>15.844412607326923</v>
      </c>
      <c r="N62" s="20">
        <f t="shared" si="9"/>
        <v>14.318320057918051</v>
      </c>
      <c r="O62" s="20">
        <f t="shared" si="9"/>
        <v>9.021531559374786</v>
      </c>
      <c r="P62" s="20">
        <f t="shared" si="9"/>
        <v>6.4040472595166378</v>
      </c>
      <c r="Q62" s="25">
        <f t="shared" si="9"/>
        <v>0</v>
      </c>
      <c r="U62" s="176">
        <f t="shared" si="10"/>
        <v>0.64305949008498586</v>
      </c>
    </row>
    <row r="63" spans="2:21" x14ac:dyDescent="0.3">
      <c r="B63" s="183">
        <v>0.83333333333333404</v>
      </c>
      <c r="C63" s="20"/>
      <c r="D63" s="20"/>
      <c r="E63" s="25"/>
      <c r="F63" s="185">
        <f t="shared" si="9"/>
        <v>1.7116442992285741</v>
      </c>
      <c r="G63" s="20">
        <f t="shared" si="9"/>
        <v>3.7142132176599674</v>
      </c>
      <c r="H63" s="20">
        <f t="shared" si="9"/>
        <v>7.0032195387662526</v>
      </c>
      <c r="I63" s="20">
        <f t="shared" si="9"/>
        <v>7.6350390411470883</v>
      </c>
      <c r="J63" s="20">
        <f t="shared" si="9"/>
        <v>7.0032195387662526</v>
      </c>
      <c r="K63" s="20">
        <f t="shared" si="9"/>
        <v>6.3895002027745491</v>
      </c>
      <c r="L63" s="20">
        <f t="shared" si="9"/>
        <v>7.6350390411470883</v>
      </c>
      <c r="M63" s="20">
        <f t="shared" si="9"/>
        <v>6.3895002027745491</v>
      </c>
      <c r="N63" s="20">
        <f t="shared" si="9"/>
        <v>5.230829209492903</v>
      </c>
      <c r="O63" s="20">
        <f t="shared" si="9"/>
        <v>2.5272872373992712</v>
      </c>
      <c r="P63" s="20">
        <f t="shared" si="9"/>
        <v>1.7116442992285741</v>
      </c>
      <c r="Q63" s="25">
        <f t="shared" si="9"/>
        <v>0</v>
      </c>
      <c r="U63" s="176">
        <f t="shared" si="10"/>
        <v>0.47025495750708224</v>
      </c>
    </row>
    <row r="64" spans="2:21" x14ac:dyDescent="0.3">
      <c r="B64" s="183">
        <v>0.875000000000001</v>
      </c>
      <c r="C64" s="20"/>
      <c r="D64" s="20"/>
      <c r="E64" s="25"/>
      <c r="F64" s="185">
        <f t="shared" si="9"/>
        <v>0.7658694212540027</v>
      </c>
      <c r="G64" s="20">
        <f t="shared" si="9"/>
        <v>1.0916518832462501</v>
      </c>
      <c r="H64" s="20">
        <f t="shared" si="9"/>
        <v>1.1036408640819744</v>
      </c>
      <c r="I64" s="20">
        <f t="shared" si="9"/>
        <v>1.1044371821281018</v>
      </c>
      <c r="J64" s="20">
        <f t="shared" si="9"/>
        <v>1.1036408640819744</v>
      </c>
      <c r="K64" s="20">
        <f t="shared" si="9"/>
        <v>1.1051240952781498</v>
      </c>
      <c r="L64" s="20">
        <f t="shared" si="9"/>
        <v>1.1044371821281018</v>
      </c>
      <c r="M64" s="20">
        <f t="shared" si="9"/>
        <v>1.1051240952781498</v>
      </c>
      <c r="N64" s="20">
        <f t="shared" si="9"/>
        <v>1.1090023695005797</v>
      </c>
      <c r="O64" s="20">
        <f t="shared" si="9"/>
        <v>0.99870189184890279</v>
      </c>
      <c r="P64" s="20">
        <f t="shared" si="9"/>
        <v>0.7658694212540027</v>
      </c>
      <c r="Q64" s="25">
        <f t="shared" si="9"/>
        <v>0</v>
      </c>
      <c r="U64" s="176">
        <f t="shared" si="10"/>
        <v>0.25495750708215298</v>
      </c>
    </row>
    <row r="65" spans="2:26" x14ac:dyDescent="0.3">
      <c r="B65" s="183">
        <v>0.91666666666666696</v>
      </c>
      <c r="C65" s="20"/>
      <c r="D65" s="20"/>
      <c r="E65" s="25"/>
      <c r="F65" s="185">
        <f t="shared" si="9"/>
        <v>0</v>
      </c>
      <c r="G65" s="20">
        <f t="shared" si="9"/>
        <v>0.61681901394259597</v>
      </c>
      <c r="H65" s="20">
        <f t="shared" ref="G65:Q66" si="11">IF(H26&gt;1.5,-0.0019*H26^6+0.0751*H26^5-1.1513*H26^4+8.5094*H26^3-30.873*H26^2+53.22*H26-33.847,0)</f>
        <v>1.0262527066423033</v>
      </c>
      <c r="I65" s="20">
        <f t="shared" si="11"/>
        <v>1.0552968182242708</v>
      </c>
      <c r="J65" s="20">
        <f t="shared" si="11"/>
        <v>1.0262527066423033</v>
      </c>
      <c r="K65" s="20">
        <f t="shared" si="11"/>
        <v>0.98831159376847921</v>
      </c>
      <c r="L65" s="20">
        <f t="shared" si="11"/>
        <v>1.0552968182242708</v>
      </c>
      <c r="M65" s="20">
        <f t="shared" si="11"/>
        <v>0.98831159376847921</v>
      </c>
      <c r="N65" s="20">
        <f t="shared" si="11"/>
        <v>0.88040869910861375</v>
      </c>
      <c r="O65" s="20">
        <f t="shared" si="11"/>
        <v>0.19279627002492106</v>
      </c>
      <c r="P65" s="20">
        <f t="shared" si="11"/>
        <v>0</v>
      </c>
      <c r="Q65" s="25">
        <f t="shared" si="11"/>
        <v>0</v>
      </c>
      <c r="U65" s="176">
        <f t="shared" si="10"/>
        <v>0.20396600566572237</v>
      </c>
    </row>
    <row r="66" spans="2:26" ht="15" thickBot="1" x14ac:dyDescent="0.35">
      <c r="B66" s="183">
        <v>0.95833333333333404</v>
      </c>
      <c r="C66" s="20"/>
      <c r="D66" s="20"/>
      <c r="E66" s="25"/>
      <c r="F66" s="185">
        <f t="shared" si="9"/>
        <v>0</v>
      </c>
      <c r="G66" s="20">
        <f t="shared" si="11"/>
        <v>0</v>
      </c>
      <c r="H66" s="20">
        <f t="shared" si="11"/>
        <v>0</v>
      </c>
      <c r="I66" s="20">
        <f t="shared" si="11"/>
        <v>0</v>
      </c>
      <c r="J66" s="20">
        <f t="shared" si="11"/>
        <v>0</v>
      </c>
      <c r="K66" s="20">
        <f t="shared" si="11"/>
        <v>0</v>
      </c>
      <c r="L66" s="20">
        <f t="shared" si="11"/>
        <v>0</v>
      </c>
      <c r="M66" s="20">
        <f t="shared" si="11"/>
        <v>0</v>
      </c>
      <c r="N66" s="20">
        <f t="shared" si="11"/>
        <v>0</v>
      </c>
      <c r="O66" s="20">
        <f t="shared" si="11"/>
        <v>0</v>
      </c>
      <c r="P66" s="20">
        <f t="shared" si="11"/>
        <v>0</v>
      </c>
      <c r="Q66" s="25">
        <f t="shared" si="11"/>
        <v>0</v>
      </c>
      <c r="U66" s="178">
        <f t="shared" si="10"/>
        <v>7.0821529745042494E-2</v>
      </c>
    </row>
    <row r="67" spans="2:26" x14ac:dyDescent="0.3">
      <c r="B67" s="24"/>
      <c r="C67" s="20"/>
      <c r="D67" s="20"/>
      <c r="E67" s="25"/>
      <c r="F67" s="185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5"/>
    </row>
    <row r="68" spans="2:26" ht="15" thickBot="1" x14ac:dyDescent="0.35">
      <c r="B68" s="26"/>
      <c r="C68" s="27"/>
      <c r="D68" s="27"/>
      <c r="E68" s="28"/>
      <c r="F68" s="18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8"/>
    </row>
    <row r="74" spans="2:26" ht="15" thickBot="1" x14ac:dyDescent="0.35"/>
    <row r="75" spans="2:26" ht="15" thickBot="1" x14ac:dyDescent="0.35">
      <c r="B75" s="21"/>
      <c r="C75" s="22"/>
      <c r="D75" s="23"/>
      <c r="E75" s="179" t="s">
        <v>124</v>
      </c>
      <c r="F75" s="144" t="s">
        <v>0</v>
      </c>
      <c r="G75" s="145" t="s">
        <v>1</v>
      </c>
      <c r="H75" s="145" t="s">
        <v>2</v>
      </c>
      <c r="I75" s="145" t="s">
        <v>3</v>
      </c>
      <c r="J75" s="145" t="s">
        <v>2</v>
      </c>
      <c r="K75" s="145" t="s">
        <v>0</v>
      </c>
      <c r="L75" s="145" t="s">
        <v>4</v>
      </c>
      <c r="M75" s="145" t="s">
        <v>3</v>
      </c>
      <c r="N75" s="145" t="s">
        <v>5</v>
      </c>
      <c r="O75" s="145" t="s">
        <v>6</v>
      </c>
      <c r="P75" s="145" t="s">
        <v>7</v>
      </c>
      <c r="Q75" s="146" t="s">
        <v>8</v>
      </c>
      <c r="X75" s="8"/>
      <c r="Y75" s="175"/>
      <c r="Z75" s="175"/>
    </row>
    <row r="76" spans="2:26" x14ac:dyDescent="0.3">
      <c r="B76" s="24"/>
      <c r="C76" s="20"/>
      <c r="D76" s="25"/>
      <c r="E76" s="180"/>
      <c r="F76" s="21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3"/>
      <c r="X76" s="8"/>
      <c r="Y76" s="175"/>
      <c r="Z76" s="175"/>
    </row>
    <row r="77" spans="2:26" x14ac:dyDescent="0.3">
      <c r="B77" s="183">
        <v>0</v>
      </c>
      <c r="C77" s="20"/>
      <c r="D77" s="25"/>
      <c r="E77" s="181">
        <v>0</v>
      </c>
      <c r="F77" s="169">
        <f>F43*30</f>
        <v>0</v>
      </c>
      <c r="G77" s="170">
        <f t="shared" ref="G77:Q77" si="12">G43*30</f>
        <v>0</v>
      </c>
      <c r="H77" s="170">
        <f t="shared" si="12"/>
        <v>0</v>
      </c>
      <c r="I77" s="170">
        <f t="shared" si="12"/>
        <v>0</v>
      </c>
      <c r="J77" s="170">
        <f t="shared" si="12"/>
        <v>0</v>
      </c>
      <c r="K77" s="170">
        <f t="shared" si="12"/>
        <v>0</v>
      </c>
      <c r="L77" s="170">
        <f t="shared" si="12"/>
        <v>0</v>
      </c>
      <c r="M77" s="170">
        <f t="shared" si="12"/>
        <v>0</v>
      </c>
      <c r="N77" s="170">
        <f t="shared" si="12"/>
        <v>0</v>
      </c>
      <c r="O77" s="170">
        <f t="shared" si="12"/>
        <v>0</v>
      </c>
      <c r="P77" s="170">
        <f t="shared" si="12"/>
        <v>0</v>
      </c>
      <c r="Q77" s="171">
        <f t="shared" si="12"/>
        <v>0</v>
      </c>
      <c r="X77" s="8"/>
      <c r="Y77" s="175"/>
      <c r="Z77" s="175"/>
    </row>
    <row r="78" spans="2:26" x14ac:dyDescent="0.3">
      <c r="B78" s="183">
        <v>4.1666666666666699E-2</v>
      </c>
      <c r="C78" s="20"/>
      <c r="D78" s="25"/>
      <c r="E78" s="181">
        <v>4.1666666666666699E-2</v>
      </c>
      <c r="F78" s="169">
        <f t="shared" ref="F78:Q93" si="13">F44*30</f>
        <v>0</v>
      </c>
      <c r="G78" s="170">
        <f t="shared" si="13"/>
        <v>0</v>
      </c>
      <c r="H78" s="170">
        <f t="shared" si="13"/>
        <v>0</v>
      </c>
      <c r="I78" s="170">
        <f t="shared" si="13"/>
        <v>1.6853173332801674</v>
      </c>
      <c r="J78" s="170">
        <f t="shared" si="13"/>
        <v>0</v>
      </c>
      <c r="K78" s="170">
        <f t="shared" si="13"/>
        <v>0</v>
      </c>
      <c r="L78" s="170">
        <f t="shared" si="13"/>
        <v>1.6853173332801674</v>
      </c>
      <c r="M78" s="170">
        <f t="shared" si="13"/>
        <v>0</v>
      </c>
      <c r="N78" s="170">
        <f t="shared" si="13"/>
        <v>0</v>
      </c>
      <c r="O78" s="170">
        <f t="shared" si="13"/>
        <v>0</v>
      </c>
      <c r="P78" s="170">
        <f t="shared" si="13"/>
        <v>0</v>
      </c>
      <c r="Q78" s="171">
        <f t="shared" si="13"/>
        <v>0</v>
      </c>
      <c r="X78" s="8"/>
      <c r="Y78" s="175"/>
      <c r="Z78" s="175"/>
    </row>
    <row r="79" spans="2:26" x14ac:dyDescent="0.3">
      <c r="B79" s="183">
        <v>8.3333333333333301E-2</v>
      </c>
      <c r="C79" s="20"/>
      <c r="D79" s="25"/>
      <c r="E79" s="181">
        <v>8.3333333333333301E-2</v>
      </c>
      <c r="F79" s="169">
        <f t="shared" si="13"/>
        <v>0</v>
      </c>
      <c r="G79" s="170">
        <f t="shared" si="13"/>
        <v>0</v>
      </c>
      <c r="H79" s="170">
        <f t="shared" si="13"/>
        <v>0</v>
      </c>
      <c r="I79" s="170">
        <f t="shared" si="13"/>
        <v>1.6853173332801674</v>
      </c>
      <c r="J79" s="170">
        <f t="shared" si="13"/>
        <v>0</v>
      </c>
      <c r="K79" s="170">
        <f t="shared" si="13"/>
        <v>0</v>
      </c>
      <c r="L79" s="170">
        <f t="shared" si="13"/>
        <v>1.6853173332801674</v>
      </c>
      <c r="M79" s="170">
        <f t="shared" si="13"/>
        <v>0</v>
      </c>
      <c r="N79" s="170">
        <f t="shared" si="13"/>
        <v>0</v>
      </c>
      <c r="O79" s="170">
        <f t="shared" si="13"/>
        <v>0</v>
      </c>
      <c r="P79" s="170">
        <f t="shared" si="13"/>
        <v>0</v>
      </c>
      <c r="Q79" s="171">
        <f t="shared" si="13"/>
        <v>0</v>
      </c>
      <c r="X79" s="8"/>
      <c r="Y79" s="175"/>
      <c r="Z79" s="175"/>
    </row>
    <row r="80" spans="2:26" x14ac:dyDescent="0.3">
      <c r="B80" s="183">
        <v>0.125</v>
      </c>
      <c r="C80" s="20"/>
      <c r="D80" s="25"/>
      <c r="E80" s="181">
        <v>0.125</v>
      </c>
      <c r="F80" s="169">
        <f t="shared" si="13"/>
        <v>28.846489692468609</v>
      </c>
      <c r="G80" s="170">
        <f t="shared" si="13"/>
        <v>33.272390592538059</v>
      </c>
      <c r="H80" s="170">
        <f t="shared" si="13"/>
        <v>33.646001979629645</v>
      </c>
      <c r="I80" s="170">
        <f t="shared" si="13"/>
        <v>34.203649294800229</v>
      </c>
      <c r="J80" s="170">
        <f t="shared" si="13"/>
        <v>33.646001979629645</v>
      </c>
      <c r="K80" s="170">
        <f t="shared" si="13"/>
        <v>33.305735720611622</v>
      </c>
      <c r="L80" s="170">
        <f t="shared" si="13"/>
        <v>34.203649294800229</v>
      </c>
      <c r="M80" s="170">
        <f t="shared" si="13"/>
        <v>33.305735720611622</v>
      </c>
      <c r="N80" s="170">
        <f t="shared" si="13"/>
        <v>33.108688648628046</v>
      </c>
      <c r="O80" s="170">
        <f t="shared" si="13"/>
        <v>32.528482094317681</v>
      </c>
      <c r="P80" s="170">
        <f t="shared" si="13"/>
        <v>28.846489692468609</v>
      </c>
      <c r="Q80" s="171">
        <f t="shared" si="13"/>
        <v>0</v>
      </c>
      <c r="X80" s="8"/>
      <c r="Y80" s="175"/>
      <c r="Z80" s="175"/>
    </row>
    <row r="81" spans="2:26" x14ac:dyDescent="0.3">
      <c r="B81" s="183">
        <v>0.16666666666666699</v>
      </c>
      <c r="C81" s="20"/>
      <c r="D81" s="25"/>
      <c r="E81" s="181">
        <v>0.16666666666666699</v>
      </c>
      <c r="F81" s="169">
        <f t="shared" si="13"/>
        <v>0</v>
      </c>
      <c r="G81" s="170">
        <f t="shared" si="13"/>
        <v>0</v>
      </c>
      <c r="H81" s="170">
        <f t="shared" si="13"/>
        <v>0</v>
      </c>
      <c r="I81" s="170">
        <f t="shared" si="13"/>
        <v>0</v>
      </c>
      <c r="J81" s="170">
        <f t="shared" si="13"/>
        <v>0</v>
      </c>
      <c r="K81" s="170">
        <f t="shared" si="13"/>
        <v>0</v>
      </c>
      <c r="L81" s="170">
        <f t="shared" si="13"/>
        <v>0</v>
      </c>
      <c r="M81" s="170">
        <f t="shared" si="13"/>
        <v>0</v>
      </c>
      <c r="N81" s="170">
        <f t="shared" si="13"/>
        <v>0</v>
      </c>
      <c r="O81" s="170">
        <f t="shared" si="13"/>
        <v>0</v>
      </c>
      <c r="P81" s="170">
        <f t="shared" si="13"/>
        <v>0</v>
      </c>
      <c r="Q81" s="171">
        <f t="shared" si="13"/>
        <v>0</v>
      </c>
      <c r="X81" s="8"/>
      <c r="Y81" s="175"/>
      <c r="Z81" s="175"/>
    </row>
    <row r="82" spans="2:26" x14ac:dyDescent="0.3">
      <c r="B82" s="183">
        <v>0.20833333333333301</v>
      </c>
      <c r="C82" s="20"/>
      <c r="D82" s="25"/>
      <c r="E82" s="181">
        <v>0.20833333333333301</v>
      </c>
      <c r="F82" s="169">
        <f t="shared" si="13"/>
        <v>0</v>
      </c>
      <c r="G82" s="170">
        <f t="shared" si="13"/>
        <v>0</v>
      </c>
      <c r="H82" s="170">
        <f t="shared" si="13"/>
        <v>0</v>
      </c>
      <c r="I82" s="170">
        <f t="shared" si="13"/>
        <v>0</v>
      </c>
      <c r="J82" s="170">
        <f t="shared" si="13"/>
        <v>0</v>
      </c>
      <c r="K82" s="170">
        <f t="shared" si="13"/>
        <v>0</v>
      </c>
      <c r="L82" s="170">
        <f t="shared" si="13"/>
        <v>0</v>
      </c>
      <c r="M82" s="170">
        <f t="shared" si="13"/>
        <v>0</v>
      </c>
      <c r="N82" s="170">
        <f t="shared" si="13"/>
        <v>0</v>
      </c>
      <c r="O82" s="170">
        <f t="shared" si="13"/>
        <v>0</v>
      </c>
      <c r="P82" s="170">
        <f t="shared" si="13"/>
        <v>0</v>
      </c>
      <c r="Q82" s="171">
        <f t="shared" si="13"/>
        <v>0</v>
      </c>
      <c r="X82" s="8"/>
      <c r="Y82" s="175"/>
      <c r="Z82" s="175"/>
    </row>
    <row r="83" spans="2:26" x14ac:dyDescent="0.3">
      <c r="B83" s="183">
        <v>0.25</v>
      </c>
      <c r="C83" s="20"/>
      <c r="D83" s="25"/>
      <c r="E83" s="181">
        <v>0.25</v>
      </c>
      <c r="F83" s="169">
        <f t="shared" si="13"/>
        <v>0</v>
      </c>
      <c r="G83" s="170">
        <f t="shared" si="13"/>
        <v>0</v>
      </c>
      <c r="H83" s="170">
        <f t="shared" si="13"/>
        <v>9.8806001290407863</v>
      </c>
      <c r="I83" s="170">
        <f t="shared" si="13"/>
        <v>13.412757299445062</v>
      </c>
      <c r="J83" s="170">
        <f t="shared" si="13"/>
        <v>9.8806001290407863</v>
      </c>
      <c r="K83" s="170">
        <f t="shared" si="13"/>
        <v>5.9280342234684724</v>
      </c>
      <c r="L83" s="170">
        <f t="shared" si="13"/>
        <v>13.412757299445062</v>
      </c>
      <c r="M83" s="170">
        <f t="shared" si="13"/>
        <v>5.9280342234684724</v>
      </c>
      <c r="N83" s="170">
        <f t="shared" si="13"/>
        <v>0</v>
      </c>
      <c r="O83" s="170">
        <f t="shared" si="13"/>
        <v>0</v>
      </c>
      <c r="P83" s="170">
        <f t="shared" si="13"/>
        <v>0</v>
      </c>
      <c r="Q83" s="171">
        <f t="shared" si="13"/>
        <v>0</v>
      </c>
      <c r="X83" s="8"/>
      <c r="Y83" s="175"/>
      <c r="Z83" s="175"/>
    </row>
    <row r="84" spans="2:26" x14ac:dyDescent="0.3">
      <c r="B84" s="183">
        <v>0.29166666666666702</v>
      </c>
      <c r="C84" s="20"/>
      <c r="D84" s="25"/>
      <c r="E84" s="181">
        <v>0.29166666666666702</v>
      </c>
      <c r="F84" s="169">
        <f t="shared" si="13"/>
        <v>0</v>
      </c>
      <c r="G84" s="170">
        <f t="shared" si="13"/>
        <v>18.504570418277879</v>
      </c>
      <c r="H84" s="170">
        <f t="shared" si="13"/>
        <v>30.787581199269098</v>
      </c>
      <c r="I84" s="170">
        <f t="shared" si="13"/>
        <v>31.658904546728124</v>
      </c>
      <c r="J84" s="170">
        <f t="shared" si="13"/>
        <v>30.787581199269098</v>
      </c>
      <c r="K84" s="170">
        <f t="shared" si="13"/>
        <v>29.649347813054376</v>
      </c>
      <c r="L84" s="170">
        <f t="shared" si="13"/>
        <v>31.658904546728124</v>
      </c>
      <c r="M84" s="170">
        <f t="shared" si="13"/>
        <v>29.649347813054376</v>
      </c>
      <c r="N84" s="170">
        <f t="shared" si="13"/>
        <v>26.412260973258412</v>
      </c>
      <c r="O84" s="170">
        <f t="shared" si="13"/>
        <v>5.7838881007476317</v>
      </c>
      <c r="P84" s="170">
        <f t="shared" si="13"/>
        <v>0</v>
      </c>
      <c r="Q84" s="171">
        <f t="shared" si="13"/>
        <v>0</v>
      </c>
      <c r="X84" s="8"/>
      <c r="Y84" s="175"/>
      <c r="Z84" s="175"/>
    </row>
    <row r="85" spans="2:26" x14ac:dyDescent="0.3">
      <c r="B85" s="183">
        <v>0.33333333333333398</v>
      </c>
      <c r="C85" s="20"/>
      <c r="D85" s="25"/>
      <c r="E85" s="181">
        <v>0.33333333333333398</v>
      </c>
      <c r="F85" s="169">
        <f t="shared" si="13"/>
        <v>0</v>
      </c>
      <c r="G85" s="170">
        <f t="shared" si="13"/>
        <v>0</v>
      </c>
      <c r="H85" s="170">
        <f t="shared" si="13"/>
        <v>0</v>
      </c>
      <c r="I85" s="170">
        <f t="shared" si="13"/>
        <v>0</v>
      </c>
      <c r="J85" s="170">
        <f t="shared" si="13"/>
        <v>0</v>
      </c>
      <c r="K85" s="170">
        <f t="shared" si="13"/>
        <v>0</v>
      </c>
      <c r="L85" s="170">
        <f t="shared" si="13"/>
        <v>0</v>
      </c>
      <c r="M85" s="170">
        <f t="shared" si="13"/>
        <v>0</v>
      </c>
      <c r="N85" s="170">
        <f t="shared" si="13"/>
        <v>0</v>
      </c>
      <c r="O85" s="170">
        <f t="shared" si="13"/>
        <v>0</v>
      </c>
      <c r="P85" s="170">
        <f t="shared" si="13"/>
        <v>0</v>
      </c>
      <c r="Q85" s="171">
        <f t="shared" si="13"/>
        <v>0</v>
      </c>
      <c r="X85" s="8"/>
      <c r="Y85" s="175"/>
      <c r="Z85" s="175"/>
    </row>
    <row r="86" spans="2:26" x14ac:dyDescent="0.3">
      <c r="B86" s="183">
        <v>0.375</v>
      </c>
      <c r="C86" s="20"/>
      <c r="D86" s="25"/>
      <c r="E86" s="181">
        <v>0.375</v>
      </c>
      <c r="F86" s="169">
        <f t="shared" si="13"/>
        <v>0</v>
      </c>
      <c r="G86" s="170">
        <f t="shared" si="13"/>
        <v>0</v>
      </c>
      <c r="H86" s="170">
        <f t="shared" si="13"/>
        <v>0</v>
      </c>
      <c r="I86" s="170">
        <f t="shared" si="13"/>
        <v>0</v>
      </c>
      <c r="J86" s="170">
        <f t="shared" si="13"/>
        <v>0</v>
      </c>
      <c r="K86" s="170">
        <f t="shared" si="13"/>
        <v>0</v>
      </c>
      <c r="L86" s="170">
        <f t="shared" si="13"/>
        <v>0</v>
      </c>
      <c r="M86" s="170">
        <f t="shared" si="13"/>
        <v>0</v>
      </c>
      <c r="N86" s="170">
        <f t="shared" si="13"/>
        <v>0</v>
      </c>
      <c r="O86" s="170">
        <f t="shared" si="13"/>
        <v>0</v>
      </c>
      <c r="P86" s="170">
        <f t="shared" si="13"/>
        <v>0</v>
      </c>
      <c r="Q86" s="171">
        <f t="shared" si="13"/>
        <v>0</v>
      </c>
      <c r="X86" s="8"/>
      <c r="Y86" s="175"/>
      <c r="Z86" s="175"/>
    </row>
    <row r="87" spans="2:26" x14ac:dyDescent="0.3">
      <c r="B87" s="183">
        <v>0.41666666666666702</v>
      </c>
      <c r="C87" s="20"/>
      <c r="D87" s="25"/>
      <c r="E87" s="181">
        <v>0.41666666666666702</v>
      </c>
      <c r="F87" s="169">
        <f t="shared" si="13"/>
        <v>54.931776225779672</v>
      </c>
      <c r="G87" s="170">
        <f t="shared" si="13"/>
        <v>120.51789145858429</v>
      </c>
      <c r="H87" s="170">
        <f t="shared" si="13"/>
        <v>224.44014423202384</v>
      </c>
      <c r="I87" s="170">
        <f t="shared" si="13"/>
        <v>244.08396063093414</v>
      </c>
      <c r="J87" s="170">
        <f t="shared" si="13"/>
        <v>224.44014423202384</v>
      </c>
      <c r="K87" s="170">
        <f t="shared" si="13"/>
        <v>205.27073283355116</v>
      </c>
      <c r="L87" s="170">
        <f t="shared" si="13"/>
        <v>244.08396063093414</v>
      </c>
      <c r="M87" s="170">
        <f t="shared" si="13"/>
        <v>205.27073283355116</v>
      </c>
      <c r="N87" s="170">
        <f t="shared" si="13"/>
        <v>168.82418668587542</v>
      </c>
      <c r="O87" s="170">
        <f t="shared" si="13"/>
        <v>82.032714373580049</v>
      </c>
      <c r="P87" s="170">
        <f t="shared" si="13"/>
        <v>54.931776225779672</v>
      </c>
      <c r="Q87" s="171">
        <f t="shared" si="13"/>
        <v>0</v>
      </c>
      <c r="X87" s="8"/>
      <c r="Y87" s="175"/>
      <c r="Z87" s="175"/>
    </row>
    <row r="88" spans="2:26" x14ac:dyDescent="0.3">
      <c r="B88" s="183">
        <v>0.45833333333333398</v>
      </c>
      <c r="C88" s="20"/>
      <c r="D88" s="25"/>
      <c r="E88" s="181">
        <v>0.45833333333333398</v>
      </c>
      <c r="F88" s="169">
        <f t="shared" si="13"/>
        <v>145.74021578995394</v>
      </c>
      <c r="G88" s="170">
        <f t="shared" si="13"/>
        <v>287.55759347800728</v>
      </c>
      <c r="H88" s="170">
        <f t="shared" si="13"/>
        <v>434.96550001966165</v>
      </c>
      <c r="I88" s="170">
        <f t="shared" si="13"/>
        <v>456.76658362157747</v>
      </c>
      <c r="J88" s="170">
        <f t="shared" si="13"/>
        <v>434.96550001966165</v>
      </c>
      <c r="K88" s="170">
        <f t="shared" si="13"/>
        <v>412.05838931025022</v>
      </c>
      <c r="L88" s="170">
        <f t="shared" si="13"/>
        <v>456.76658362157747</v>
      </c>
      <c r="M88" s="170">
        <f t="shared" si="13"/>
        <v>412.05838931025022</v>
      </c>
      <c r="N88" s="170">
        <f t="shared" si="13"/>
        <v>363.63741233970296</v>
      </c>
      <c r="O88" s="170">
        <f t="shared" si="13"/>
        <v>212.8060599818661</v>
      </c>
      <c r="P88" s="170">
        <f t="shared" si="13"/>
        <v>145.74021578995394</v>
      </c>
      <c r="Q88" s="171">
        <f t="shared" si="13"/>
        <v>0</v>
      </c>
      <c r="X88" s="8"/>
      <c r="Y88" s="175"/>
      <c r="Z88" s="175"/>
    </row>
    <row r="89" spans="2:26" x14ac:dyDescent="0.3">
      <c r="B89" s="183">
        <v>0.5</v>
      </c>
      <c r="C89" s="20"/>
      <c r="D89" s="25"/>
      <c r="E89" s="181">
        <v>0.5</v>
      </c>
      <c r="F89" s="169">
        <f t="shared" si="13"/>
        <v>343.76631983782596</v>
      </c>
      <c r="G89" s="170">
        <f t="shared" si="13"/>
        <v>511.52572511086129</v>
      </c>
      <c r="H89" s="170">
        <f t="shared" si="13"/>
        <v>592.75006649393777</v>
      </c>
      <c r="I89" s="170">
        <f t="shared" si="13"/>
        <v>596.85078079845016</v>
      </c>
      <c r="J89" s="170">
        <f t="shared" si="13"/>
        <v>592.75006649393777</v>
      </c>
      <c r="K89" s="170">
        <f t="shared" si="13"/>
        <v>586.10304951917033</v>
      </c>
      <c r="L89" s="170">
        <f t="shared" si="13"/>
        <v>596.85078079845016</v>
      </c>
      <c r="M89" s="170">
        <f t="shared" si="13"/>
        <v>586.10304951917033</v>
      </c>
      <c r="N89" s="170">
        <f t="shared" si="13"/>
        <v>564.64762329881739</v>
      </c>
      <c r="O89" s="170">
        <f t="shared" si="13"/>
        <v>435.59849505493213</v>
      </c>
      <c r="P89" s="170">
        <f t="shared" si="13"/>
        <v>343.76631983782596</v>
      </c>
      <c r="Q89" s="171">
        <f t="shared" si="13"/>
        <v>0</v>
      </c>
      <c r="X89" s="8"/>
      <c r="Y89" s="175"/>
      <c r="Z89" s="175"/>
    </row>
    <row r="90" spans="2:26" x14ac:dyDescent="0.3">
      <c r="B90" s="183">
        <v>0.54166666666666696</v>
      </c>
      <c r="C90" s="20"/>
      <c r="D90" s="25"/>
      <c r="E90" s="181">
        <v>0.54166666666666696</v>
      </c>
      <c r="F90" s="169">
        <f t="shared" si="13"/>
        <v>419.51621383664582</v>
      </c>
      <c r="G90" s="170">
        <f t="shared" si="13"/>
        <v>563.73956905758564</v>
      </c>
      <c r="H90" s="170">
        <f t="shared" si="13"/>
        <v>597.46915447223716</v>
      </c>
      <c r="I90" s="170">
        <f t="shared" si="13"/>
        <v>594.1983910733602</v>
      </c>
      <c r="J90" s="170">
        <f t="shared" si="13"/>
        <v>597.46915447223716</v>
      </c>
      <c r="K90" s="170">
        <f t="shared" si="13"/>
        <v>598.68975198585633</v>
      </c>
      <c r="L90" s="170">
        <f t="shared" si="13"/>
        <v>594.1983910733602</v>
      </c>
      <c r="M90" s="170">
        <f t="shared" si="13"/>
        <v>598.68975198585633</v>
      </c>
      <c r="N90" s="170">
        <f t="shared" si="13"/>
        <v>593.66031732322529</v>
      </c>
      <c r="O90" s="170">
        <f t="shared" si="13"/>
        <v>504.63035853629714</v>
      </c>
      <c r="P90" s="170">
        <f t="shared" si="13"/>
        <v>419.51621383664582</v>
      </c>
      <c r="Q90" s="171">
        <f t="shared" si="13"/>
        <v>0</v>
      </c>
      <c r="X90" s="8"/>
      <c r="Y90" s="175"/>
      <c r="Z90" s="175"/>
    </row>
    <row r="91" spans="2:26" x14ac:dyDescent="0.3">
      <c r="B91" s="183">
        <v>0.58333333333333404</v>
      </c>
      <c r="C91" s="20"/>
      <c r="D91" s="25"/>
      <c r="E91" s="181">
        <v>0.58333333333333404</v>
      </c>
      <c r="F91" s="169">
        <f t="shared" si="13"/>
        <v>483.05554793990888</v>
      </c>
      <c r="G91" s="170">
        <f t="shared" si="13"/>
        <v>591.23328936076564</v>
      </c>
      <c r="H91" s="170">
        <f t="shared" si="13"/>
        <v>582.82725731097901</v>
      </c>
      <c r="I91" s="170">
        <f t="shared" si="13"/>
        <v>575.03264131428966</v>
      </c>
      <c r="J91" s="170">
        <f t="shared" si="13"/>
        <v>582.82725731097901</v>
      </c>
      <c r="K91" s="170">
        <f t="shared" si="13"/>
        <v>589.53076144678664</v>
      </c>
      <c r="L91" s="170">
        <f t="shared" si="13"/>
        <v>575.03264131428966</v>
      </c>
      <c r="M91" s="170">
        <f t="shared" si="13"/>
        <v>589.53076144678664</v>
      </c>
      <c r="N91" s="170">
        <f t="shared" si="13"/>
        <v>597.87952183143364</v>
      </c>
      <c r="O91" s="170">
        <f t="shared" si="13"/>
        <v>553.79553574670058</v>
      </c>
      <c r="P91" s="170">
        <f t="shared" si="13"/>
        <v>483.05554793990888</v>
      </c>
      <c r="Q91" s="171">
        <f t="shared" si="13"/>
        <v>0</v>
      </c>
      <c r="X91" s="8"/>
      <c r="Y91" s="175"/>
      <c r="Z91" s="175"/>
    </row>
    <row r="92" spans="2:26" x14ac:dyDescent="0.3">
      <c r="B92" s="183">
        <v>0.625</v>
      </c>
      <c r="C92" s="20"/>
      <c r="D92" s="25"/>
      <c r="E92" s="181">
        <v>0.625</v>
      </c>
      <c r="F92" s="169">
        <f t="shared" si="13"/>
        <v>527.6619068638131</v>
      </c>
      <c r="G92" s="170">
        <f t="shared" si="13"/>
        <v>598.66062788456634</v>
      </c>
      <c r="H92" s="170">
        <f t="shared" si="13"/>
        <v>562.9005760460318</v>
      </c>
      <c r="I92" s="170">
        <f t="shared" si="13"/>
        <v>553.45265090723888</v>
      </c>
      <c r="J92" s="170">
        <f t="shared" si="13"/>
        <v>562.9005760460318</v>
      </c>
      <c r="K92" s="170">
        <f t="shared" si="13"/>
        <v>572.05684176386501</v>
      </c>
      <c r="L92" s="170">
        <f t="shared" si="13"/>
        <v>553.45265090723888</v>
      </c>
      <c r="M92" s="170">
        <f t="shared" si="13"/>
        <v>572.05684176386501</v>
      </c>
      <c r="N92" s="170">
        <f t="shared" si="13"/>
        <v>588.02678999051739</v>
      </c>
      <c r="O92" s="170">
        <f t="shared" si="13"/>
        <v>581.36040132196104</v>
      </c>
      <c r="P92" s="170">
        <f t="shared" si="13"/>
        <v>527.6619068638131</v>
      </c>
      <c r="Q92" s="171">
        <f t="shared" si="13"/>
        <v>0</v>
      </c>
      <c r="X92" s="8"/>
      <c r="Y92" s="175"/>
      <c r="Z92" s="175"/>
    </row>
    <row r="93" spans="2:26" x14ac:dyDescent="0.3">
      <c r="B93" s="183">
        <v>0.66666666666666696</v>
      </c>
      <c r="C93" s="20"/>
      <c r="D93" s="25"/>
      <c r="E93" s="181">
        <v>0.66666666666666696</v>
      </c>
      <c r="F93" s="169">
        <f t="shared" si="13"/>
        <v>567.58385696638572</v>
      </c>
      <c r="G93" s="170">
        <f t="shared" si="13"/>
        <v>591.80476806299271</v>
      </c>
      <c r="H93" s="170">
        <f t="shared" si="13"/>
        <v>536.24645688343821</v>
      </c>
      <c r="I93" s="170">
        <f t="shared" si="13"/>
        <v>525.5702936053699</v>
      </c>
      <c r="J93" s="170">
        <f t="shared" si="13"/>
        <v>536.24645688343821</v>
      </c>
      <c r="K93" s="170">
        <f t="shared" si="13"/>
        <v>546.53142840545956</v>
      </c>
      <c r="L93" s="170">
        <f t="shared" si="13"/>
        <v>525.5702936053699</v>
      </c>
      <c r="M93" s="170">
        <f t="shared" si="13"/>
        <v>546.53142840545956</v>
      </c>
      <c r="N93" s="170">
        <f t="shared" si="13"/>
        <v>566.6864866338766</v>
      </c>
      <c r="O93" s="170">
        <f t="shared" si="13"/>
        <v>597.24329305835272</v>
      </c>
      <c r="P93" s="170">
        <f t="shared" si="13"/>
        <v>567.58385696638572</v>
      </c>
      <c r="Q93" s="171">
        <f t="shared" si="13"/>
        <v>0</v>
      </c>
      <c r="X93" s="8"/>
      <c r="Y93" s="175"/>
      <c r="Z93" s="175"/>
    </row>
    <row r="94" spans="2:26" x14ac:dyDescent="0.3">
      <c r="B94" s="183">
        <v>0.70833333333333404</v>
      </c>
      <c r="C94" s="20"/>
      <c r="D94" s="25"/>
      <c r="E94" s="181">
        <v>0.70833333333333404</v>
      </c>
      <c r="F94" s="169">
        <f t="shared" ref="F94:Q100" si="14">F60*30</f>
        <v>493.83155670882496</v>
      </c>
      <c r="G94" s="170">
        <f t="shared" si="14"/>
        <v>594.08552042136694</v>
      </c>
      <c r="H94" s="170">
        <f t="shared" si="14"/>
        <v>578.75236452166507</v>
      </c>
      <c r="I94" s="170">
        <f t="shared" si="14"/>
        <v>570.43231364405347</v>
      </c>
      <c r="J94" s="170">
        <f t="shared" si="14"/>
        <v>578.75236452166507</v>
      </c>
      <c r="K94" s="170">
        <f t="shared" si="14"/>
        <v>586.18099071306904</v>
      </c>
      <c r="L94" s="170">
        <f t="shared" si="14"/>
        <v>570.43231364405347</v>
      </c>
      <c r="M94" s="170">
        <f t="shared" si="14"/>
        <v>586.18099071306904</v>
      </c>
      <c r="N94" s="170">
        <f t="shared" si="14"/>
        <v>596.57211289882798</v>
      </c>
      <c r="O94" s="170">
        <f t="shared" si="14"/>
        <v>561.09858835652221</v>
      </c>
      <c r="P94" s="170">
        <f t="shared" si="14"/>
        <v>493.83155670882496</v>
      </c>
      <c r="Q94" s="171">
        <f t="shared" si="14"/>
        <v>0</v>
      </c>
      <c r="X94" s="8"/>
      <c r="Y94" s="175"/>
      <c r="Z94" s="175"/>
    </row>
    <row r="95" spans="2:26" x14ac:dyDescent="0.3">
      <c r="B95" s="183">
        <v>0.750000000000001</v>
      </c>
      <c r="C95" s="20"/>
      <c r="D95" s="25"/>
      <c r="E95" s="181">
        <v>0.750000000000001</v>
      </c>
      <c r="F95" s="169">
        <f t="shared" si="14"/>
        <v>441.8788370493973</v>
      </c>
      <c r="G95" s="170">
        <f t="shared" si="14"/>
        <v>575.31259463904394</v>
      </c>
      <c r="H95" s="170">
        <f t="shared" si="14"/>
        <v>594.16974943474929</v>
      </c>
      <c r="I95" s="170">
        <f t="shared" si="14"/>
        <v>589.06527763874226</v>
      </c>
      <c r="J95" s="170">
        <f t="shared" si="14"/>
        <v>594.16974943474929</v>
      </c>
      <c r="K95" s="170">
        <f t="shared" si="14"/>
        <v>597.50831872585525</v>
      </c>
      <c r="L95" s="170">
        <f t="shared" si="14"/>
        <v>589.06527763874226</v>
      </c>
      <c r="M95" s="170">
        <f t="shared" si="14"/>
        <v>597.50831872585525</v>
      </c>
      <c r="N95" s="170">
        <f t="shared" si="14"/>
        <v>597.35425761928968</v>
      </c>
      <c r="O95" s="170">
        <f t="shared" si="14"/>
        <v>522.98923161787275</v>
      </c>
      <c r="P95" s="170">
        <f t="shared" si="14"/>
        <v>441.8788370493973</v>
      </c>
      <c r="Q95" s="171">
        <f t="shared" si="14"/>
        <v>0</v>
      </c>
      <c r="X95" s="8"/>
      <c r="Y95" s="175"/>
      <c r="Z95" s="175"/>
    </row>
    <row r="96" spans="2:26" x14ac:dyDescent="0.3">
      <c r="B96" s="183">
        <v>0.79166666666666696</v>
      </c>
      <c r="C96" s="20"/>
      <c r="D96" s="25"/>
      <c r="E96" s="181">
        <v>0.79166666666666696</v>
      </c>
      <c r="F96" s="169">
        <f t="shared" si="14"/>
        <v>192.12141778549915</v>
      </c>
      <c r="G96" s="170">
        <f t="shared" si="14"/>
        <v>352.31695153659467</v>
      </c>
      <c r="H96" s="170">
        <f t="shared" si="14"/>
        <v>495.92987064254595</v>
      </c>
      <c r="I96" s="170">
        <f t="shared" si="14"/>
        <v>514.80101956647718</v>
      </c>
      <c r="J96" s="170">
        <f t="shared" si="14"/>
        <v>495.92987064254595</v>
      </c>
      <c r="K96" s="170">
        <f t="shared" si="14"/>
        <v>475.33237821980771</v>
      </c>
      <c r="L96" s="170">
        <f t="shared" si="14"/>
        <v>514.80101956647718</v>
      </c>
      <c r="M96" s="170">
        <f t="shared" si="14"/>
        <v>475.33237821980771</v>
      </c>
      <c r="N96" s="170">
        <f t="shared" si="14"/>
        <v>429.54960173754154</v>
      </c>
      <c r="O96" s="170">
        <f t="shared" si="14"/>
        <v>270.64594678124359</v>
      </c>
      <c r="P96" s="170">
        <f t="shared" si="14"/>
        <v>192.12141778549915</v>
      </c>
      <c r="Q96" s="171">
        <f t="shared" si="14"/>
        <v>0</v>
      </c>
      <c r="X96" s="8"/>
      <c r="Y96" s="175"/>
      <c r="Z96" s="175"/>
    </row>
    <row r="97" spans="2:26" x14ac:dyDescent="0.3">
      <c r="B97" s="183">
        <v>0.83333333333333404</v>
      </c>
      <c r="C97" s="20"/>
      <c r="D97" s="25"/>
      <c r="E97" s="181">
        <v>0.83333333333333404</v>
      </c>
      <c r="F97" s="169">
        <f t="shared" si="14"/>
        <v>51.349328976857223</v>
      </c>
      <c r="G97" s="170">
        <f t="shared" si="14"/>
        <v>111.42639652979902</v>
      </c>
      <c r="H97" s="170">
        <f t="shared" si="14"/>
        <v>210.09658616298759</v>
      </c>
      <c r="I97" s="170">
        <f t="shared" si="14"/>
        <v>229.05117123441266</v>
      </c>
      <c r="J97" s="170">
        <f t="shared" si="14"/>
        <v>210.09658616298759</v>
      </c>
      <c r="K97" s="170">
        <f t="shared" si="14"/>
        <v>191.68500608323649</v>
      </c>
      <c r="L97" s="170">
        <f t="shared" si="14"/>
        <v>229.05117123441266</v>
      </c>
      <c r="M97" s="170">
        <f t="shared" si="14"/>
        <v>191.68500608323649</v>
      </c>
      <c r="N97" s="170">
        <f t="shared" si="14"/>
        <v>156.9248762847871</v>
      </c>
      <c r="O97" s="170">
        <f t="shared" si="14"/>
        <v>75.818617121978136</v>
      </c>
      <c r="P97" s="170">
        <f t="shared" si="14"/>
        <v>51.349328976857223</v>
      </c>
      <c r="Q97" s="171">
        <f t="shared" si="14"/>
        <v>0</v>
      </c>
      <c r="X97" s="8"/>
      <c r="Y97" s="175"/>
      <c r="Z97" s="175"/>
    </row>
    <row r="98" spans="2:26" x14ac:dyDescent="0.3">
      <c r="B98" s="183">
        <v>0.875000000000001</v>
      </c>
      <c r="C98" s="20"/>
      <c r="D98" s="25"/>
      <c r="E98" s="181">
        <v>0.875000000000001</v>
      </c>
      <c r="F98" s="169">
        <f t="shared" si="14"/>
        <v>22.976082637620081</v>
      </c>
      <c r="G98" s="170">
        <f t="shared" si="14"/>
        <v>32.749556497387502</v>
      </c>
      <c r="H98" s="170">
        <f t="shared" si="14"/>
        <v>33.109225922459231</v>
      </c>
      <c r="I98" s="170">
        <f t="shared" si="14"/>
        <v>33.133115463843055</v>
      </c>
      <c r="J98" s="170">
        <f t="shared" si="14"/>
        <v>33.109225922459231</v>
      </c>
      <c r="K98" s="170">
        <f t="shared" si="14"/>
        <v>33.153722858344494</v>
      </c>
      <c r="L98" s="170">
        <f t="shared" si="14"/>
        <v>33.133115463843055</v>
      </c>
      <c r="M98" s="170">
        <f t="shared" si="14"/>
        <v>33.153722858344494</v>
      </c>
      <c r="N98" s="170">
        <f t="shared" si="14"/>
        <v>33.270071085017392</v>
      </c>
      <c r="O98" s="170">
        <f t="shared" si="14"/>
        <v>29.961056755467084</v>
      </c>
      <c r="P98" s="170">
        <f t="shared" si="14"/>
        <v>22.976082637620081</v>
      </c>
      <c r="Q98" s="171">
        <f t="shared" si="14"/>
        <v>0</v>
      </c>
      <c r="X98" s="8"/>
      <c r="Y98" s="175"/>
      <c r="Z98" s="175"/>
    </row>
    <row r="99" spans="2:26" x14ac:dyDescent="0.3">
      <c r="B99" s="183">
        <v>0.91666666666666696</v>
      </c>
      <c r="C99" s="20"/>
      <c r="D99" s="25"/>
      <c r="E99" s="181">
        <v>0.91666666666666696</v>
      </c>
      <c r="F99" s="169">
        <f t="shared" si="14"/>
        <v>0</v>
      </c>
      <c r="G99" s="170">
        <f t="shared" si="14"/>
        <v>18.504570418277879</v>
      </c>
      <c r="H99" s="170">
        <f t="shared" si="14"/>
        <v>30.787581199269098</v>
      </c>
      <c r="I99" s="170">
        <f t="shared" si="14"/>
        <v>31.658904546728124</v>
      </c>
      <c r="J99" s="170">
        <f t="shared" si="14"/>
        <v>30.787581199269098</v>
      </c>
      <c r="K99" s="170">
        <f t="shared" si="14"/>
        <v>29.649347813054376</v>
      </c>
      <c r="L99" s="170">
        <f t="shared" si="14"/>
        <v>31.658904546728124</v>
      </c>
      <c r="M99" s="170">
        <f t="shared" si="14"/>
        <v>29.649347813054376</v>
      </c>
      <c r="N99" s="170">
        <f t="shared" si="14"/>
        <v>26.412260973258412</v>
      </c>
      <c r="O99" s="170">
        <f t="shared" si="14"/>
        <v>5.7838881007476317</v>
      </c>
      <c r="P99" s="170">
        <f t="shared" si="14"/>
        <v>0</v>
      </c>
      <c r="Q99" s="171">
        <f t="shared" si="14"/>
        <v>0</v>
      </c>
      <c r="X99" s="8"/>
      <c r="Y99" s="175"/>
      <c r="Z99" s="175"/>
    </row>
    <row r="100" spans="2:26" ht="15" thickBot="1" x14ac:dyDescent="0.35">
      <c r="B100" s="184">
        <v>0.95833333333333404</v>
      </c>
      <c r="C100" s="27"/>
      <c r="D100" s="28"/>
      <c r="E100" s="182">
        <v>0.95833333333333404</v>
      </c>
      <c r="F100" s="172">
        <f t="shared" si="14"/>
        <v>0</v>
      </c>
      <c r="G100" s="173">
        <f t="shared" si="14"/>
        <v>0</v>
      </c>
      <c r="H100" s="173">
        <f t="shared" si="14"/>
        <v>0</v>
      </c>
      <c r="I100" s="173">
        <f t="shared" si="14"/>
        <v>0</v>
      </c>
      <c r="J100" s="173">
        <f t="shared" si="14"/>
        <v>0</v>
      </c>
      <c r="K100" s="173">
        <f t="shared" si="14"/>
        <v>0</v>
      </c>
      <c r="L100" s="173">
        <f t="shared" si="14"/>
        <v>0</v>
      </c>
      <c r="M100" s="173">
        <f t="shared" si="14"/>
        <v>0</v>
      </c>
      <c r="N100" s="173">
        <f t="shared" si="14"/>
        <v>0</v>
      </c>
      <c r="O100" s="173">
        <f t="shared" si="14"/>
        <v>0</v>
      </c>
      <c r="P100" s="173">
        <f t="shared" si="14"/>
        <v>0</v>
      </c>
      <c r="Q100" s="174">
        <f t="shared" si="14"/>
        <v>0</v>
      </c>
      <c r="X100" s="8"/>
      <c r="Y100" s="175"/>
      <c r="Z100" s="175"/>
    </row>
    <row r="101" spans="2:26" x14ac:dyDescent="0.3">
      <c r="F101" s="7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9"/>
    </row>
    <row r="102" spans="2:26" ht="15" thickBot="1" x14ac:dyDescent="0.35">
      <c r="F102" s="10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2"/>
      <c r="S102" t="s">
        <v>13</v>
      </c>
      <c r="T102" t="s">
        <v>14</v>
      </c>
      <c r="U102" t="s">
        <v>16</v>
      </c>
      <c r="V102" t="s">
        <v>15</v>
      </c>
    </row>
    <row r="103" spans="2:26" ht="15" thickBot="1" x14ac:dyDescent="0.35">
      <c r="F103" s="10">
        <f>SUM(F77:F100)</f>
        <v>3773.2595503109796</v>
      </c>
      <c r="G103" s="11">
        <f t="shared" ref="G103:Q103" si="15">SUM(G77:G100)</f>
        <v>5001.2120154666482</v>
      </c>
      <c r="H103" s="11">
        <f t="shared" si="15"/>
        <v>5548.7587166499243</v>
      </c>
      <c r="I103" s="11">
        <f t="shared" si="15"/>
        <v>5596.7430498530111</v>
      </c>
      <c r="J103" s="11">
        <f t="shared" si="15"/>
        <v>5548.7587166499243</v>
      </c>
      <c r="K103" s="11">
        <f t="shared" si="15"/>
        <v>5492.6338374354409</v>
      </c>
      <c r="L103" s="11">
        <f>SUM(L77:L100)</f>
        <v>5596.7430498530111</v>
      </c>
      <c r="M103" s="11">
        <f t="shared" si="15"/>
        <v>5492.6338374354409</v>
      </c>
      <c r="N103" s="11">
        <f t="shared" si="15"/>
        <v>5342.966468324058</v>
      </c>
      <c r="O103" s="11">
        <f t="shared" si="15"/>
        <v>4472.076557002586</v>
      </c>
      <c r="P103" s="11">
        <f t="shared" si="15"/>
        <v>3773.2595503109796</v>
      </c>
      <c r="Q103" s="12">
        <f t="shared" si="15"/>
        <v>0</v>
      </c>
      <c r="S103" s="16">
        <f>SUM(F103:Q103)</f>
        <v>55639.045349291999</v>
      </c>
      <c r="T103" s="16">
        <f>S103/1000</f>
        <v>55.639045349291997</v>
      </c>
      <c r="U103">
        <v>51.1</v>
      </c>
      <c r="V103" s="16">
        <f>T103*U103</f>
        <v>2843.1552173488212</v>
      </c>
    </row>
    <row r="114" spans="2:26" x14ac:dyDescent="0.3">
      <c r="F114" t="s">
        <v>23</v>
      </c>
    </row>
    <row r="116" spans="2:26" ht="15" thickBot="1" x14ac:dyDescent="0.35"/>
    <row r="117" spans="2:26" x14ac:dyDescent="0.3">
      <c r="B117" s="21"/>
      <c r="C117" s="22"/>
      <c r="D117" s="22"/>
      <c r="E117" s="23"/>
      <c r="F117" s="186" t="s">
        <v>0</v>
      </c>
      <c r="G117" s="22" t="s">
        <v>1</v>
      </c>
      <c r="H117" s="22" t="s">
        <v>2</v>
      </c>
      <c r="I117" s="22" t="s">
        <v>3</v>
      </c>
      <c r="J117" s="22" t="s">
        <v>2</v>
      </c>
      <c r="K117" s="22" t="s">
        <v>0</v>
      </c>
      <c r="L117" s="22" t="s">
        <v>4</v>
      </c>
      <c r="M117" s="22" t="s">
        <v>3</v>
      </c>
      <c r="N117" s="22" t="s">
        <v>5</v>
      </c>
      <c r="O117" s="22" t="s">
        <v>6</v>
      </c>
      <c r="P117" s="22" t="s">
        <v>7</v>
      </c>
      <c r="Q117" s="23" t="s">
        <v>8</v>
      </c>
      <c r="X117" s="8"/>
      <c r="Y117" s="175"/>
      <c r="Z117" s="175"/>
    </row>
    <row r="118" spans="2:26" x14ac:dyDescent="0.3">
      <c r="B118" s="24"/>
      <c r="C118" s="20"/>
      <c r="D118" s="20"/>
      <c r="E118" s="25"/>
      <c r="F118" s="185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5"/>
      <c r="X118" s="8"/>
      <c r="Y118" s="175"/>
      <c r="Z118" s="175"/>
    </row>
    <row r="119" spans="2:26" x14ac:dyDescent="0.3">
      <c r="B119" s="183">
        <v>0</v>
      </c>
      <c r="C119" s="20"/>
      <c r="D119" s="20"/>
      <c r="E119" s="25"/>
      <c r="F119" s="185">
        <f>IF(F4&gt;2,-0.00299346*F4^6+0.1340268*F4^5-2.3383*F4^4+19.879926*F4^3-84.552447*F4^2+174.52339*F4-136.641818,0)</f>
        <v>0</v>
      </c>
      <c r="G119" s="24">
        <f t="shared" ref="G119:Q119" si="16">IF(G4&gt;2,-0.00299346*G4^6+0.1340268*G4^5-2.3383*G4^4+19.879926*G4^3-84.552447*G4^2+174.52339*G4-136.641818,0)</f>
        <v>0</v>
      </c>
      <c r="H119" s="24">
        <f t="shared" si="16"/>
        <v>0</v>
      </c>
      <c r="I119" s="24">
        <f t="shared" si="16"/>
        <v>0</v>
      </c>
      <c r="J119" s="24">
        <f t="shared" si="16"/>
        <v>0</v>
      </c>
      <c r="K119" s="24">
        <f t="shared" si="16"/>
        <v>0</v>
      </c>
      <c r="L119" s="24">
        <f t="shared" si="16"/>
        <v>0</v>
      </c>
      <c r="M119" s="24">
        <f t="shared" si="16"/>
        <v>0</v>
      </c>
      <c r="N119" s="24">
        <f t="shared" si="16"/>
        <v>0</v>
      </c>
      <c r="O119" s="24">
        <f t="shared" si="16"/>
        <v>0</v>
      </c>
      <c r="P119" s="24">
        <f t="shared" si="16"/>
        <v>0</v>
      </c>
      <c r="Q119" s="176">
        <f t="shared" si="16"/>
        <v>0</v>
      </c>
      <c r="X119" s="8"/>
      <c r="Y119" s="175"/>
      <c r="Z119" s="175"/>
    </row>
    <row r="120" spans="2:26" x14ac:dyDescent="0.3">
      <c r="B120" s="183">
        <v>4.1666666666666699E-2</v>
      </c>
      <c r="C120" s="20"/>
      <c r="D120" s="20"/>
      <c r="E120" s="25"/>
      <c r="F120" s="185">
        <f t="shared" ref="F120:Q142" si="17">IF(F5&gt;2,-0.00299346*F5^6+0.1340268*F5^5-2.3383*F5^4+19.879926*F5^3-84.552447*F5^2+174.52339*F5-136.641818,0)</f>
        <v>0</v>
      </c>
      <c r="G120" s="24">
        <f t="shared" si="17"/>
        <v>0</v>
      </c>
      <c r="H120" s="24">
        <f t="shared" si="17"/>
        <v>0</v>
      </c>
      <c r="I120" s="24">
        <f t="shared" si="17"/>
        <v>0</v>
      </c>
      <c r="J120" s="24">
        <f t="shared" si="17"/>
        <v>0</v>
      </c>
      <c r="K120" s="24">
        <f t="shared" si="17"/>
        <v>0</v>
      </c>
      <c r="L120" s="24">
        <f t="shared" si="17"/>
        <v>0</v>
      </c>
      <c r="M120" s="24">
        <f t="shared" si="17"/>
        <v>0</v>
      </c>
      <c r="N120" s="24">
        <f t="shared" si="17"/>
        <v>0</v>
      </c>
      <c r="O120" s="24">
        <f t="shared" si="17"/>
        <v>0</v>
      </c>
      <c r="P120" s="24">
        <f t="shared" si="17"/>
        <v>0</v>
      </c>
      <c r="Q120" s="176">
        <f t="shared" si="17"/>
        <v>0</v>
      </c>
      <c r="X120" s="8"/>
      <c r="Y120" s="175"/>
      <c r="Z120" s="175"/>
    </row>
    <row r="121" spans="2:26" x14ac:dyDescent="0.3">
      <c r="B121" s="183">
        <v>8.3333333333333301E-2</v>
      </c>
      <c r="C121" s="20"/>
      <c r="D121" s="20"/>
      <c r="E121" s="25"/>
      <c r="F121" s="185">
        <f t="shared" si="17"/>
        <v>0</v>
      </c>
      <c r="G121" s="24">
        <f t="shared" si="17"/>
        <v>0</v>
      </c>
      <c r="H121" s="24">
        <f t="shared" si="17"/>
        <v>0</v>
      </c>
      <c r="I121" s="24">
        <f t="shared" si="17"/>
        <v>0</v>
      </c>
      <c r="J121" s="24">
        <f t="shared" si="17"/>
        <v>0</v>
      </c>
      <c r="K121" s="24">
        <f t="shared" si="17"/>
        <v>0</v>
      </c>
      <c r="L121" s="24">
        <f t="shared" si="17"/>
        <v>0</v>
      </c>
      <c r="M121" s="24">
        <f t="shared" si="17"/>
        <v>0</v>
      </c>
      <c r="N121" s="24">
        <f t="shared" si="17"/>
        <v>0</v>
      </c>
      <c r="O121" s="24">
        <f t="shared" si="17"/>
        <v>0</v>
      </c>
      <c r="P121" s="24">
        <f t="shared" si="17"/>
        <v>0</v>
      </c>
      <c r="Q121" s="176">
        <f t="shared" si="17"/>
        <v>0</v>
      </c>
      <c r="X121" s="8"/>
      <c r="Y121" s="175"/>
      <c r="Z121" s="175"/>
    </row>
    <row r="122" spans="2:26" x14ac:dyDescent="0.3">
      <c r="B122" s="183">
        <v>0.125</v>
      </c>
      <c r="C122" s="20"/>
      <c r="D122" s="20"/>
      <c r="E122" s="25"/>
      <c r="F122" s="185">
        <f t="shared" si="17"/>
        <v>0</v>
      </c>
      <c r="G122" s="24">
        <f t="shared" si="17"/>
        <v>2.0627042767879402</v>
      </c>
      <c r="H122" s="24">
        <f t="shared" si="17"/>
        <v>3.2392960225884622</v>
      </c>
      <c r="I122" s="24">
        <f t="shared" si="17"/>
        <v>3.343532731390269</v>
      </c>
      <c r="J122" s="24">
        <f t="shared" si="17"/>
        <v>3.2392960225884622</v>
      </c>
      <c r="K122" s="24">
        <f t="shared" si="17"/>
        <v>3.1182373716609391</v>
      </c>
      <c r="L122" s="24">
        <f t="shared" si="17"/>
        <v>3.343532731390269</v>
      </c>
      <c r="M122" s="24">
        <f t="shared" si="17"/>
        <v>3.1182373716609391</v>
      </c>
      <c r="N122" s="24">
        <f t="shared" si="17"/>
        <v>2.8041200456933666</v>
      </c>
      <c r="O122" s="24">
        <f t="shared" si="17"/>
        <v>0.83189193856514976</v>
      </c>
      <c r="P122" s="24">
        <f t="shared" si="17"/>
        <v>0</v>
      </c>
      <c r="Q122" s="176">
        <f t="shared" si="17"/>
        <v>0</v>
      </c>
      <c r="X122" s="8"/>
      <c r="Y122" s="175"/>
      <c r="Z122" s="175"/>
    </row>
    <row r="123" spans="2:26" x14ac:dyDescent="0.3">
      <c r="B123" s="183">
        <v>0.16666666666666699</v>
      </c>
      <c r="C123" s="20"/>
      <c r="D123" s="20"/>
      <c r="E123" s="25"/>
      <c r="F123" s="185">
        <f t="shared" si="17"/>
        <v>0</v>
      </c>
      <c r="G123" s="24">
        <f t="shared" si="17"/>
        <v>0</v>
      </c>
      <c r="H123" s="24">
        <f t="shared" si="17"/>
        <v>0</v>
      </c>
      <c r="I123" s="24">
        <f t="shared" si="17"/>
        <v>0</v>
      </c>
      <c r="J123" s="24">
        <f t="shared" si="17"/>
        <v>0</v>
      </c>
      <c r="K123" s="24">
        <f t="shared" si="17"/>
        <v>0</v>
      </c>
      <c r="L123" s="24">
        <f t="shared" si="17"/>
        <v>0</v>
      </c>
      <c r="M123" s="24">
        <f t="shared" si="17"/>
        <v>0</v>
      </c>
      <c r="N123" s="24">
        <f t="shared" si="17"/>
        <v>0</v>
      </c>
      <c r="O123" s="24">
        <f t="shared" si="17"/>
        <v>0</v>
      </c>
      <c r="P123" s="24">
        <f t="shared" si="17"/>
        <v>0</v>
      </c>
      <c r="Q123" s="176">
        <f t="shared" si="17"/>
        <v>0</v>
      </c>
      <c r="X123" s="8"/>
      <c r="Y123" s="175"/>
      <c r="Z123" s="175"/>
    </row>
    <row r="124" spans="2:26" x14ac:dyDescent="0.3">
      <c r="B124" s="183">
        <v>0.20833333333333301</v>
      </c>
      <c r="C124" s="20"/>
      <c r="D124" s="20"/>
      <c r="E124" s="25"/>
      <c r="F124" s="185">
        <f t="shared" si="17"/>
        <v>0</v>
      </c>
      <c r="G124" s="24">
        <f t="shared" si="17"/>
        <v>0</v>
      </c>
      <c r="H124" s="24">
        <f t="shared" si="17"/>
        <v>0</v>
      </c>
      <c r="I124" s="24">
        <f t="shared" si="17"/>
        <v>0</v>
      </c>
      <c r="J124" s="24">
        <f t="shared" si="17"/>
        <v>0</v>
      </c>
      <c r="K124" s="24">
        <f t="shared" si="17"/>
        <v>0</v>
      </c>
      <c r="L124" s="24">
        <f t="shared" si="17"/>
        <v>0</v>
      </c>
      <c r="M124" s="24">
        <f t="shared" si="17"/>
        <v>0</v>
      </c>
      <c r="N124" s="24">
        <f t="shared" si="17"/>
        <v>0</v>
      </c>
      <c r="O124" s="24">
        <f t="shared" si="17"/>
        <v>0</v>
      </c>
      <c r="P124" s="24">
        <f t="shared" si="17"/>
        <v>0</v>
      </c>
      <c r="Q124" s="176">
        <f t="shared" si="17"/>
        <v>0</v>
      </c>
      <c r="X124" s="8"/>
      <c r="Y124" s="175"/>
      <c r="Z124" s="175"/>
    </row>
    <row r="125" spans="2:26" x14ac:dyDescent="0.3">
      <c r="B125" s="183">
        <v>0.25</v>
      </c>
      <c r="C125" s="20"/>
      <c r="D125" s="20"/>
      <c r="E125" s="25"/>
      <c r="F125" s="185">
        <f t="shared" si="17"/>
        <v>0</v>
      </c>
      <c r="G125" s="24">
        <f t="shared" si="17"/>
        <v>0</v>
      </c>
      <c r="H125" s="24">
        <f t="shared" si="17"/>
        <v>0</v>
      </c>
      <c r="I125" s="24">
        <f t="shared" si="17"/>
        <v>0</v>
      </c>
      <c r="J125" s="24">
        <f t="shared" si="17"/>
        <v>0</v>
      </c>
      <c r="K125" s="24">
        <f t="shared" si="17"/>
        <v>0</v>
      </c>
      <c r="L125" s="24">
        <f t="shared" si="17"/>
        <v>0</v>
      </c>
      <c r="M125" s="24">
        <f t="shared" si="17"/>
        <v>0</v>
      </c>
      <c r="N125" s="24">
        <f t="shared" si="17"/>
        <v>0</v>
      </c>
      <c r="O125" s="24">
        <f t="shared" si="17"/>
        <v>0</v>
      </c>
      <c r="P125" s="24">
        <f t="shared" si="17"/>
        <v>0</v>
      </c>
      <c r="Q125" s="176">
        <f t="shared" si="17"/>
        <v>0</v>
      </c>
      <c r="X125" s="8"/>
      <c r="Y125" s="175"/>
      <c r="Z125" s="175"/>
    </row>
    <row r="126" spans="2:26" x14ac:dyDescent="0.3">
      <c r="B126" s="183">
        <v>0.29166666666666702</v>
      </c>
      <c r="C126" s="20"/>
      <c r="D126" s="20"/>
      <c r="E126" s="25"/>
      <c r="F126" s="185">
        <f t="shared" si="17"/>
        <v>0</v>
      </c>
      <c r="G126" s="24">
        <f t="shared" si="17"/>
        <v>0</v>
      </c>
      <c r="H126" s="24">
        <f t="shared" si="17"/>
        <v>0</v>
      </c>
      <c r="I126" s="24">
        <f t="shared" si="17"/>
        <v>0.22692617718357155</v>
      </c>
      <c r="J126" s="24">
        <f t="shared" si="17"/>
        <v>0</v>
      </c>
      <c r="K126" s="24">
        <f t="shared" si="17"/>
        <v>0</v>
      </c>
      <c r="L126" s="24">
        <f t="shared" si="17"/>
        <v>0.22692617718357155</v>
      </c>
      <c r="M126" s="24">
        <f t="shared" si="17"/>
        <v>0</v>
      </c>
      <c r="N126" s="24">
        <f t="shared" si="17"/>
        <v>0</v>
      </c>
      <c r="O126" s="24">
        <f t="shared" si="17"/>
        <v>0</v>
      </c>
      <c r="P126" s="24">
        <f t="shared" si="17"/>
        <v>0</v>
      </c>
      <c r="Q126" s="176">
        <f t="shared" si="17"/>
        <v>0</v>
      </c>
      <c r="X126" s="8"/>
      <c r="Y126" s="175"/>
      <c r="Z126" s="175"/>
    </row>
    <row r="127" spans="2:26" x14ac:dyDescent="0.3">
      <c r="B127" s="183">
        <v>0.33333333333333398</v>
      </c>
      <c r="C127" s="20"/>
      <c r="D127" s="20"/>
      <c r="E127" s="25"/>
      <c r="F127" s="185">
        <f t="shared" si="17"/>
        <v>0</v>
      </c>
      <c r="G127" s="24">
        <f t="shared" si="17"/>
        <v>0</v>
      </c>
      <c r="H127" s="24">
        <f t="shared" si="17"/>
        <v>0</v>
      </c>
      <c r="I127" s="24">
        <f t="shared" si="17"/>
        <v>0</v>
      </c>
      <c r="J127" s="24">
        <f t="shared" si="17"/>
        <v>0</v>
      </c>
      <c r="K127" s="24">
        <f t="shared" si="17"/>
        <v>0</v>
      </c>
      <c r="L127" s="24">
        <f t="shared" si="17"/>
        <v>0</v>
      </c>
      <c r="M127" s="24">
        <f t="shared" si="17"/>
        <v>0</v>
      </c>
      <c r="N127" s="24">
        <f t="shared" si="17"/>
        <v>0</v>
      </c>
      <c r="O127" s="24">
        <f t="shared" si="17"/>
        <v>0</v>
      </c>
      <c r="P127" s="24">
        <f t="shared" si="17"/>
        <v>0</v>
      </c>
      <c r="Q127" s="176">
        <f t="shared" si="17"/>
        <v>0</v>
      </c>
      <c r="X127" s="8"/>
      <c r="Y127" s="175"/>
      <c r="Z127" s="175"/>
    </row>
    <row r="128" spans="2:26" x14ac:dyDescent="0.3">
      <c r="B128" s="183">
        <v>0.375</v>
      </c>
      <c r="C128" s="20"/>
      <c r="D128" s="20"/>
      <c r="E128" s="25"/>
      <c r="F128" s="185">
        <f t="shared" si="17"/>
        <v>0</v>
      </c>
      <c r="G128" s="24">
        <f t="shared" si="17"/>
        <v>0</v>
      </c>
      <c r="H128" s="24">
        <f t="shared" si="17"/>
        <v>0</v>
      </c>
      <c r="I128" s="24">
        <f t="shared" si="17"/>
        <v>0</v>
      </c>
      <c r="J128" s="24">
        <f t="shared" si="17"/>
        <v>0</v>
      </c>
      <c r="K128" s="24">
        <f t="shared" si="17"/>
        <v>0</v>
      </c>
      <c r="L128" s="24">
        <f t="shared" si="17"/>
        <v>0</v>
      </c>
      <c r="M128" s="24">
        <f t="shared" si="17"/>
        <v>0</v>
      </c>
      <c r="N128" s="24">
        <f t="shared" si="17"/>
        <v>0</v>
      </c>
      <c r="O128" s="24">
        <f t="shared" si="17"/>
        <v>0</v>
      </c>
      <c r="P128" s="24">
        <f t="shared" si="17"/>
        <v>0</v>
      </c>
      <c r="Q128" s="176">
        <f t="shared" si="17"/>
        <v>0</v>
      </c>
      <c r="X128" s="8"/>
      <c r="Y128" s="175"/>
      <c r="Z128" s="175"/>
    </row>
    <row r="129" spans="2:26" x14ac:dyDescent="0.3">
      <c r="B129" s="183">
        <v>0.41666666666666702</v>
      </c>
      <c r="C129" s="20"/>
      <c r="D129" s="20"/>
      <c r="E129" s="25"/>
      <c r="F129" s="185">
        <f t="shared" si="17"/>
        <v>4.2778124587117645</v>
      </c>
      <c r="G129" s="24">
        <f t="shared" si="17"/>
        <v>7.2482225232377573</v>
      </c>
      <c r="H129" s="24">
        <f t="shared" si="17"/>
        <v>13.442306831426265</v>
      </c>
      <c r="I129" s="24">
        <f t="shared" si="17"/>
        <v>14.770829912343231</v>
      </c>
      <c r="J129" s="24">
        <f t="shared" si="17"/>
        <v>13.442306831426265</v>
      </c>
      <c r="K129" s="24">
        <f t="shared" si="17"/>
        <v>12.191503525863993</v>
      </c>
      <c r="L129" s="24">
        <f t="shared" si="17"/>
        <v>14.770829912343231</v>
      </c>
      <c r="M129" s="24">
        <f t="shared" si="17"/>
        <v>12.191503525863993</v>
      </c>
      <c r="N129" s="24">
        <f t="shared" si="17"/>
        <v>9.9422755410135437</v>
      </c>
      <c r="O129" s="24">
        <f t="shared" si="17"/>
        <v>5.3880351576149792</v>
      </c>
      <c r="P129" s="24">
        <f t="shared" si="17"/>
        <v>4.2778124587117645</v>
      </c>
      <c r="Q129" s="176">
        <f t="shared" si="17"/>
        <v>0</v>
      </c>
      <c r="X129" s="8"/>
      <c r="Y129" s="175"/>
      <c r="Z129" s="175"/>
    </row>
    <row r="130" spans="2:26" x14ac:dyDescent="0.3">
      <c r="B130" s="183">
        <v>0.45833333333333398</v>
      </c>
      <c r="C130" s="20"/>
      <c r="D130" s="20"/>
      <c r="E130" s="25"/>
      <c r="F130" s="185">
        <f t="shared" si="17"/>
        <v>8.6109358137766208</v>
      </c>
      <c r="G130" s="24">
        <f t="shared" si="17"/>
        <v>17.877542398851972</v>
      </c>
      <c r="H130" s="24">
        <f t="shared" si="17"/>
        <v>30.313401823426659</v>
      </c>
      <c r="I130" s="24">
        <f t="shared" si="17"/>
        <v>32.472743793737266</v>
      </c>
      <c r="J130" s="24">
        <f t="shared" si="17"/>
        <v>30.313401823426659</v>
      </c>
      <c r="K130" s="24">
        <f t="shared" si="17"/>
        <v>28.152713312276944</v>
      </c>
      <c r="L130" s="24">
        <f t="shared" si="17"/>
        <v>32.472743793737266</v>
      </c>
      <c r="M130" s="24">
        <f t="shared" si="17"/>
        <v>28.152713312276944</v>
      </c>
      <c r="N130" s="24">
        <f t="shared" si="17"/>
        <v>23.889870787156894</v>
      </c>
      <c r="O130" s="24">
        <f t="shared" si="17"/>
        <v>12.677749123158662</v>
      </c>
      <c r="P130" s="24">
        <f t="shared" si="17"/>
        <v>8.6109358137766208</v>
      </c>
      <c r="Q130" s="176">
        <f t="shared" si="17"/>
        <v>0</v>
      </c>
      <c r="X130" s="8"/>
      <c r="Y130" s="175"/>
      <c r="Z130" s="175"/>
    </row>
    <row r="131" spans="2:26" x14ac:dyDescent="0.3">
      <c r="B131" s="183">
        <v>0.5</v>
      </c>
      <c r="C131" s="20"/>
      <c r="D131" s="20"/>
      <c r="E131" s="25"/>
      <c r="F131" s="185">
        <f t="shared" si="17"/>
        <v>22.244508683970878</v>
      </c>
      <c r="G131" s="24">
        <f t="shared" si="17"/>
        <v>38.485187947163979</v>
      </c>
      <c r="H131" s="24">
        <f t="shared" si="17"/>
        <v>51.709041048856363</v>
      </c>
      <c r="I131" s="24">
        <f t="shared" si="17"/>
        <v>53.311087211592906</v>
      </c>
      <c r="J131" s="24">
        <f t="shared" si="17"/>
        <v>51.709041048856363</v>
      </c>
      <c r="K131" s="24">
        <f t="shared" si="17"/>
        <v>49.915938616075266</v>
      </c>
      <c r="L131" s="24">
        <f t="shared" si="17"/>
        <v>53.311087211592906</v>
      </c>
      <c r="M131" s="24">
        <f t="shared" si="17"/>
        <v>49.915938616075266</v>
      </c>
      <c r="N131" s="24">
        <f t="shared" si="17"/>
        <v>45.791332302084868</v>
      </c>
      <c r="O131" s="24">
        <f t="shared" si="17"/>
        <v>30.374606510887418</v>
      </c>
      <c r="P131" s="24">
        <f t="shared" si="17"/>
        <v>22.244508683970878</v>
      </c>
      <c r="Q131" s="176">
        <f t="shared" si="17"/>
        <v>0</v>
      </c>
      <c r="X131" s="8"/>
      <c r="Y131" s="175"/>
      <c r="Z131" s="175"/>
    </row>
    <row r="132" spans="2:26" x14ac:dyDescent="0.3">
      <c r="B132" s="183">
        <v>0.54166666666666696</v>
      </c>
      <c r="C132" s="20"/>
      <c r="D132" s="20"/>
      <c r="E132" s="25"/>
      <c r="F132" s="185">
        <f t="shared" si="17"/>
        <v>28.844966210347195</v>
      </c>
      <c r="G132" s="24">
        <f t="shared" si="17"/>
        <v>45.642363078243363</v>
      </c>
      <c r="H132" s="24">
        <f t="shared" si="17"/>
        <v>56.383944223971923</v>
      </c>
      <c r="I132" s="24">
        <f t="shared" si="17"/>
        <v>57.394000119262103</v>
      </c>
      <c r="J132" s="24">
        <f t="shared" si="17"/>
        <v>56.383944223971923</v>
      </c>
      <c r="K132" s="24">
        <f t="shared" si="17"/>
        <v>55.152916458045695</v>
      </c>
      <c r="L132" s="24">
        <f t="shared" si="17"/>
        <v>57.394000119262103</v>
      </c>
      <c r="M132" s="24">
        <f t="shared" si="17"/>
        <v>55.152916458045695</v>
      </c>
      <c r="N132" s="24">
        <f t="shared" si="17"/>
        <v>52.00797557427137</v>
      </c>
      <c r="O132" s="24">
        <f t="shared" si="17"/>
        <v>37.66934360356305</v>
      </c>
      <c r="P132" s="24">
        <f t="shared" si="17"/>
        <v>28.844966210347195</v>
      </c>
      <c r="Q132" s="176">
        <f t="shared" si="17"/>
        <v>0</v>
      </c>
      <c r="X132" s="8"/>
      <c r="Y132" s="175"/>
      <c r="Z132" s="175"/>
    </row>
    <row r="133" spans="2:26" x14ac:dyDescent="0.3">
      <c r="B133" s="183">
        <v>0.58333333333333404</v>
      </c>
      <c r="C133" s="20"/>
      <c r="D133" s="20"/>
      <c r="E133" s="25"/>
      <c r="F133" s="185">
        <f t="shared" si="17"/>
        <v>35.236950855892303</v>
      </c>
      <c r="G133" s="24">
        <f t="shared" si="17"/>
        <v>51.24930981093172</v>
      </c>
      <c r="H133" s="24">
        <f t="shared" si="17"/>
        <v>58.80994001409664</v>
      </c>
      <c r="I133" s="24">
        <f t="shared" si="17"/>
        <v>59.260911788856731</v>
      </c>
      <c r="J133" s="24">
        <f t="shared" si="17"/>
        <v>58.80994001409664</v>
      </c>
      <c r="K133" s="24">
        <f t="shared" si="17"/>
        <v>58.157844436177186</v>
      </c>
      <c r="L133" s="24">
        <f t="shared" si="17"/>
        <v>59.260911788856731</v>
      </c>
      <c r="M133" s="24">
        <f t="shared" si="17"/>
        <v>58.157844436177186</v>
      </c>
      <c r="N133" s="24">
        <f t="shared" si="17"/>
        <v>56.161262283408917</v>
      </c>
      <c r="O133" s="24">
        <f t="shared" si="17"/>
        <v>44.089466685119589</v>
      </c>
      <c r="P133" s="24">
        <f t="shared" si="17"/>
        <v>35.236950855892303</v>
      </c>
      <c r="Q133" s="176">
        <f t="shared" si="17"/>
        <v>0</v>
      </c>
      <c r="X133" s="8"/>
      <c r="Y133" s="175"/>
      <c r="Z133" s="175"/>
    </row>
    <row r="134" spans="2:26" x14ac:dyDescent="0.3">
      <c r="B134" s="183">
        <v>0.625</v>
      </c>
      <c r="C134" s="20"/>
      <c r="D134" s="20"/>
      <c r="E134" s="25"/>
      <c r="F134" s="185">
        <f t="shared" si="17"/>
        <v>40.484448730994529</v>
      </c>
      <c r="G134" s="24">
        <f t="shared" si="17"/>
        <v>54.890972066387633</v>
      </c>
      <c r="H134" s="24">
        <f t="shared" si="17"/>
        <v>59.610275114299895</v>
      </c>
      <c r="I134" s="24">
        <f t="shared" si="17"/>
        <v>59.698220889039305</v>
      </c>
      <c r="J134" s="24">
        <f t="shared" si="17"/>
        <v>59.610275114299895</v>
      </c>
      <c r="K134" s="24">
        <f t="shared" si="17"/>
        <v>59.378624670083411</v>
      </c>
      <c r="L134" s="24">
        <f t="shared" si="17"/>
        <v>59.698220889039305</v>
      </c>
      <c r="M134" s="24">
        <f t="shared" si="17"/>
        <v>59.378624670083411</v>
      </c>
      <c r="N134" s="24">
        <f t="shared" si="17"/>
        <v>58.336017002052188</v>
      </c>
      <c r="O134" s="24">
        <f t="shared" si="17"/>
        <v>48.861976208623503</v>
      </c>
      <c r="P134" s="24">
        <f t="shared" si="17"/>
        <v>40.484448730994529</v>
      </c>
      <c r="Q134" s="176">
        <f t="shared" si="17"/>
        <v>0</v>
      </c>
      <c r="X134" s="8"/>
      <c r="Y134" s="175"/>
      <c r="Z134" s="175"/>
    </row>
    <row r="135" spans="2:26" x14ac:dyDescent="0.3">
      <c r="B135" s="183">
        <v>0.66666666666666696</v>
      </c>
      <c r="C135" s="20"/>
      <c r="D135" s="20"/>
      <c r="E135" s="25"/>
      <c r="F135" s="185">
        <f t="shared" si="17"/>
        <v>46.282832686603626</v>
      </c>
      <c r="G135" s="24">
        <f t="shared" si="17"/>
        <v>57.835799308318485</v>
      </c>
      <c r="H135" s="24">
        <f t="shared" si="17"/>
        <v>59.622922957393996</v>
      </c>
      <c r="I135" s="24">
        <f t="shared" si="17"/>
        <v>59.513429339695506</v>
      </c>
      <c r="J135" s="24">
        <f t="shared" si="17"/>
        <v>59.622922957393996</v>
      </c>
      <c r="K135" s="24">
        <f t="shared" si="17"/>
        <v>59.694795799428505</v>
      </c>
      <c r="L135" s="24">
        <f t="shared" si="17"/>
        <v>59.513429339695506</v>
      </c>
      <c r="M135" s="24">
        <f t="shared" si="17"/>
        <v>59.694795799428505</v>
      </c>
      <c r="N135" s="24">
        <f t="shared" si="17"/>
        <v>59.535363294438923</v>
      </c>
      <c r="O135" s="24">
        <f t="shared" si="17"/>
        <v>53.526421858696551</v>
      </c>
      <c r="P135" s="24">
        <f t="shared" si="17"/>
        <v>46.282832686603626</v>
      </c>
      <c r="Q135" s="176">
        <f t="shared" si="17"/>
        <v>0</v>
      </c>
      <c r="X135" s="8"/>
      <c r="Y135" s="175"/>
      <c r="Z135" s="175"/>
    </row>
    <row r="136" spans="2:26" x14ac:dyDescent="0.3">
      <c r="B136" s="183">
        <v>0.70833333333333404</v>
      </c>
      <c r="C136" s="20"/>
      <c r="D136" s="20"/>
      <c r="E136" s="25"/>
      <c r="F136" s="185">
        <f t="shared" si="17"/>
        <v>36.430773600818895</v>
      </c>
      <c r="G136" s="24">
        <f t="shared" si="17"/>
        <v>52.155164999028614</v>
      </c>
      <c r="H136" s="24">
        <f t="shared" si="17"/>
        <v>59.075316288473061</v>
      </c>
      <c r="I136" s="24">
        <f t="shared" si="17"/>
        <v>59.433026311602418</v>
      </c>
      <c r="J136" s="24">
        <f t="shared" si="17"/>
        <v>59.075316288473061</v>
      </c>
      <c r="K136" s="24">
        <f t="shared" si="17"/>
        <v>58.526155474076688</v>
      </c>
      <c r="L136" s="24">
        <f t="shared" si="17"/>
        <v>59.433026311602418</v>
      </c>
      <c r="M136" s="24">
        <f t="shared" si="17"/>
        <v>58.526155474076688</v>
      </c>
      <c r="N136" s="24">
        <f t="shared" si="17"/>
        <v>56.750700148488306</v>
      </c>
      <c r="O136" s="24">
        <f t="shared" si="17"/>
        <v>45.216541746555379</v>
      </c>
      <c r="P136" s="24">
        <f t="shared" si="17"/>
        <v>36.430773600818895</v>
      </c>
      <c r="Q136" s="176">
        <f t="shared" si="17"/>
        <v>0</v>
      </c>
      <c r="X136" s="8"/>
      <c r="Y136" s="175"/>
      <c r="Z136" s="175"/>
    </row>
    <row r="137" spans="2:26" x14ac:dyDescent="0.3">
      <c r="B137" s="183">
        <v>0.750000000000001</v>
      </c>
      <c r="C137" s="20"/>
      <c r="D137" s="20"/>
      <c r="E137" s="25"/>
      <c r="F137" s="185">
        <f t="shared" si="17"/>
        <v>30.986515760352916</v>
      </c>
      <c r="G137" s="24">
        <f t="shared" si="17"/>
        <v>47.662732073734389</v>
      </c>
      <c r="H137" s="24">
        <f t="shared" si="17"/>
        <v>57.400179083257001</v>
      </c>
      <c r="I137" s="24">
        <f t="shared" si="17"/>
        <v>58.21552856452746</v>
      </c>
      <c r="J137" s="24">
        <f t="shared" si="17"/>
        <v>57.400179083257001</v>
      </c>
      <c r="K137" s="24">
        <f t="shared" si="17"/>
        <v>56.364749145275994</v>
      </c>
      <c r="L137" s="24">
        <f t="shared" si="17"/>
        <v>58.21552856452746</v>
      </c>
      <c r="M137" s="24">
        <f t="shared" si="17"/>
        <v>56.364749145275994</v>
      </c>
      <c r="N137" s="24">
        <f t="shared" si="17"/>
        <v>53.591858053292583</v>
      </c>
      <c r="O137" s="24">
        <f t="shared" si="17"/>
        <v>39.891186662812117</v>
      </c>
      <c r="P137" s="24">
        <f t="shared" si="17"/>
        <v>30.986515760352916</v>
      </c>
      <c r="Q137" s="176">
        <f t="shared" si="17"/>
        <v>0</v>
      </c>
      <c r="X137" s="8"/>
      <c r="Y137" s="175"/>
      <c r="Z137" s="175"/>
    </row>
    <row r="138" spans="2:26" x14ac:dyDescent="0.3">
      <c r="B138" s="183">
        <v>0.79166666666666696</v>
      </c>
      <c r="C138" s="20"/>
      <c r="D138" s="20"/>
      <c r="E138" s="25"/>
      <c r="F138" s="185">
        <f t="shared" si="17"/>
        <v>11.360127814473856</v>
      </c>
      <c r="G138" s="24">
        <f t="shared" si="17"/>
        <v>22.945637167486268</v>
      </c>
      <c r="H138" s="24">
        <f t="shared" si="17"/>
        <v>36.66795574737813</v>
      </c>
      <c r="I138" s="24">
        <f t="shared" si="17"/>
        <v>38.880237892996149</v>
      </c>
      <c r="J138" s="24">
        <f t="shared" si="17"/>
        <v>36.66795574737813</v>
      </c>
      <c r="K138" s="24">
        <f t="shared" si="17"/>
        <v>34.404439695344138</v>
      </c>
      <c r="L138" s="24">
        <f t="shared" si="17"/>
        <v>38.880237892996149</v>
      </c>
      <c r="M138" s="24">
        <f t="shared" si="17"/>
        <v>34.404439695344138</v>
      </c>
      <c r="N138" s="24">
        <f t="shared" si="17"/>
        <v>29.793152751532659</v>
      </c>
      <c r="O138" s="24">
        <f t="shared" si="17"/>
        <v>16.641668073564063</v>
      </c>
      <c r="P138" s="24">
        <f t="shared" si="17"/>
        <v>11.360127814473856</v>
      </c>
      <c r="Q138" s="176">
        <f t="shared" si="17"/>
        <v>0</v>
      </c>
      <c r="X138" s="8"/>
      <c r="Y138" s="175"/>
      <c r="Z138" s="175"/>
    </row>
    <row r="139" spans="2:26" x14ac:dyDescent="0.3">
      <c r="B139" s="183">
        <v>0.83333333333333404</v>
      </c>
      <c r="C139" s="20"/>
      <c r="D139" s="20"/>
      <c r="E139" s="25"/>
      <c r="F139" s="185">
        <f t="shared" si="17"/>
        <v>4.1444243315442009</v>
      </c>
      <c r="G139" s="24">
        <f t="shared" si="17"/>
        <v>6.7830206060249907</v>
      </c>
      <c r="H139" s="24">
        <f t="shared" si="17"/>
        <v>12.502094390270429</v>
      </c>
      <c r="I139" s="24">
        <f t="shared" si="17"/>
        <v>13.749931064123132</v>
      </c>
      <c r="J139" s="24">
        <f t="shared" si="17"/>
        <v>12.502094390270429</v>
      </c>
      <c r="K139" s="24">
        <f t="shared" si="17"/>
        <v>11.332913638556931</v>
      </c>
      <c r="L139" s="24">
        <f t="shared" si="17"/>
        <v>13.749931064123132</v>
      </c>
      <c r="M139" s="24">
        <f t="shared" si="17"/>
        <v>11.332913638556931</v>
      </c>
      <c r="N139" s="24">
        <f t="shared" si="17"/>
        <v>9.2464869431922239</v>
      </c>
      <c r="O139" s="24">
        <f t="shared" si="17"/>
        <v>5.1172101206860248</v>
      </c>
      <c r="P139" s="24">
        <f t="shared" si="17"/>
        <v>4.1444243315442009</v>
      </c>
      <c r="Q139" s="176">
        <f t="shared" si="17"/>
        <v>0</v>
      </c>
      <c r="X139" s="8"/>
      <c r="Y139" s="175"/>
      <c r="Z139" s="175"/>
    </row>
    <row r="140" spans="2:26" x14ac:dyDescent="0.3">
      <c r="B140" s="183">
        <v>0.875000000000001</v>
      </c>
      <c r="C140" s="20"/>
      <c r="D140" s="20"/>
      <c r="E140" s="25"/>
      <c r="F140" s="185">
        <f t="shared" si="17"/>
        <v>0</v>
      </c>
      <c r="G140" s="24">
        <f t="shared" si="17"/>
        <v>1.0326968560306682</v>
      </c>
      <c r="H140" s="24">
        <f t="shared" si="17"/>
        <v>2.7983266498130206</v>
      </c>
      <c r="I140" s="24">
        <f t="shared" si="17"/>
        <v>2.9588214320440329</v>
      </c>
      <c r="J140" s="24">
        <f t="shared" si="17"/>
        <v>2.7983266498130206</v>
      </c>
      <c r="K140" s="24">
        <f t="shared" si="17"/>
        <v>2.6085927276322423</v>
      </c>
      <c r="L140" s="24">
        <f t="shared" si="17"/>
        <v>2.9588214320440329</v>
      </c>
      <c r="M140" s="24">
        <f t="shared" si="17"/>
        <v>2.6085927276322423</v>
      </c>
      <c r="N140" s="24">
        <f t="shared" si="17"/>
        <v>2.12072467777665</v>
      </c>
      <c r="O140" s="24">
        <f t="shared" si="17"/>
        <v>0</v>
      </c>
      <c r="P140" s="24">
        <f t="shared" si="17"/>
        <v>0</v>
      </c>
      <c r="Q140" s="176">
        <f t="shared" si="17"/>
        <v>0</v>
      </c>
      <c r="X140" s="8"/>
      <c r="Y140" s="175"/>
      <c r="Z140" s="175"/>
    </row>
    <row r="141" spans="2:26" x14ac:dyDescent="0.3">
      <c r="B141" s="183">
        <v>0.91666666666666696</v>
      </c>
      <c r="C141" s="20"/>
      <c r="D141" s="20"/>
      <c r="E141" s="25"/>
      <c r="F141" s="185">
        <f t="shared" si="17"/>
        <v>0</v>
      </c>
      <c r="G141" s="24">
        <f t="shared" si="17"/>
        <v>0</v>
      </c>
      <c r="H141" s="24">
        <f t="shared" ref="G141:Q142" si="18">IF(H26&gt;2,-0.00299346*H26^6+0.1340268*H26^5-2.3383*H26^4+19.879926*H26^3-84.552447*H26^2+174.52339*H26-136.641818,0)</f>
        <v>0</v>
      </c>
      <c r="I141" s="24">
        <f t="shared" si="18"/>
        <v>0.22692617718357155</v>
      </c>
      <c r="J141" s="24">
        <f t="shared" si="18"/>
        <v>0</v>
      </c>
      <c r="K141" s="24">
        <f t="shared" si="18"/>
        <v>0</v>
      </c>
      <c r="L141" s="24">
        <f t="shared" si="18"/>
        <v>0.22692617718357155</v>
      </c>
      <c r="M141" s="24">
        <f t="shared" si="18"/>
        <v>0</v>
      </c>
      <c r="N141" s="24">
        <f t="shared" si="18"/>
        <v>0</v>
      </c>
      <c r="O141" s="24">
        <f t="shared" si="18"/>
        <v>0</v>
      </c>
      <c r="P141" s="24">
        <f t="shared" si="18"/>
        <v>0</v>
      </c>
      <c r="Q141" s="176">
        <f t="shared" si="18"/>
        <v>0</v>
      </c>
      <c r="X141" s="8"/>
      <c r="Y141" s="175"/>
      <c r="Z141" s="175"/>
    </row>
    <row r="142" spans="2:26" x14ac:dyDescent="0.3">
      <c r="B142" s="183">
        <v>0.95833333333333404</v>
      </c>
      <c r="C142" s="20"/>
      <c r="D142" s="20"/>
      <c r="E142" s="25"/>
      <c r="F142" s="185">
        <f t="shared" si="17"/>
        <v>0</v>
      </c>
      <c r="G142" s="24">
        <f t="shared" si="18"/>
        <v>0</v>
      </c>
      <c r="H142" s="24">
        <f t="shared" si="18"/>
        <v>0</v>
      </c>
      <c r="I142" s="24">
        <f t="shared" si="18"/>
        <v>0</v>
      </c>
      <c r="J142" s="24">
        <f t="shared" si="18"/>
        <v>0</v>
      </c>
      <c r="K142" s="24">
        <f t="shared" si="18"/>
        <v>0</v>
      </c>
      <c r="L142" s="24">
        <f t="shared" si="18"/>
        <v>0</v>
      </c>
      <c r="M142" s="24">
        <f t="shared" si="18"/>
        <v>0</v>
      </c>
      <c r="N142" s="24">
        <f t="shared" si="18"/>
        <v>0</v>
      </c>
      <c r="O142" s="24">
        <f t="shared" si="18"/>
        <v>0</v>
      </c>
      <c r="P142" s="24">
        <f t="shared" si="18"/>
        <v>0</v>
      </c>
      <c r="Q142" s="176">
        <f t="shared" si="18"/>
        <v>0</v>
      </c>
      <c r="X142" s="8"/>
      <c r="Y142" s="175"/>
      <c r="Z142" s="175"/>
    </row>
    <row r="143" spans="2:26" x14ac:dyDescent="0.3">
      <c r="B143" s="24"/>
      <c r="C143" s="20"/>
      <c r="D143" s="20"/>
      <c r="E143" s="25"/>
      <c r="F143" s="185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5"/>
    </row>
    <row r="144" spans="2:26" ht="15" thickBot="1" x14ac:dyDescent="0.35">
      <c r="B144" s="26"/>
      <c r="C144" s="27"/>
      <c r="D144" s="27"/>
      <c r="E144" s="28"/>
      <c r="F144" s="18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8"/>
    </row>
    <row r="150" spans="2:17" ht="15" thickBot="1" x14ac:dyDescent="0.35"/>
    <row r="151" spans="2:17" ht="15" thickBot="1" x14ac:dyDescent="0.35">
      <c r="B151" s="21"/>
      <c r="C151" s="22"/>
      <c r="D151" s="22"/>
      <c r="E151" s="23"/>
      <c r="F151" s="5" t="s">
        <v>0</v>
      </c>
      <c r="G151" s="5" t="s">
        <v>1</v>
      </c>
      <c r="H151" s="5" t="s">
        <v>2</v>
      </c>
      <c r="I151" s="5" t="s">
        <v>3</v>
      </c>
      <c r="J151" s="5" t="s">
        <v>2</v>
      </c>
      <c r="K151" s="5" t="s">
        <v>0</v>
      </c>
      <c r="L151" s="5" t="s">
        <v>4</v>
      </c>
      <c r="M151" s="5" t="s">
        <v>3</v>
      </c>
      <c r="N151" s="5" t="s">
        <v>5</v>
      </c>
      <c r="O151" s="5" t="s">
        <v>6</v>
      </c>
      <c r="P151" s="5" t="s">
        <v>7</v>
      </c>
      <c r="Q151" s="6" t="s">
        <v>8</v>
      </c>
    </row>
    <row r="152" spans="2:17" x14ac:dyDescent="0.3">
      <c r="B152" s="24"/>
      <c r="C152" s="20"/>
      <c r="D152" s="20"/>
      <c r="E152" s="25"/>
      <c r="F152" s="186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3"/>
    </row>
    <row r="153" spans="2:17" x14ac:dyDescent="0.3">
      <c r="B153" s="183">
        <v>0</v>
      </c>
      <c r="C153" s="20"/>
      <c r="D153" s="20"/>
      <c r="E153" s="25"/>
      <c r="F153" s="185">
        <f>F119*30</f>
        <v>0</v>
      </c>
      <c r="G153" s="20">
        <f t="shared" ref="G153:Q153" si="19">G119*30</f>
        <v>0</v>
      </c>
      <c r="H153" s="20">
        <f t="shared" si="19"/>
        <v>0</v>
      </c>
      <c r="I153" s="20">
        <f t="shared" si="19"/>
        <v>0</v>
      </c>
      <c r="J153" s="20">
        <f t="shared" si="19"/>
        <v>0</v>
      </c>
      <c r="K153" s="20">
        <f t="shared" si="19"/>
        <v>0</v>
      </c>
      <c r="L153" s="20">
        <f t="shared" si="19"/>
        <v>0</v>
      </c>
      <c r="M153" s="20">
        <f t="shared" si="19"/>
        <v>0</v>
      </c>
      <c r="N153" s="20">
        <f t="shared" si="19"/>
        <v>0</v>
      </c>
      <c r="O153" s="20">
        <f t="shared" si="19"/>
        <v>0</v>
      </c>
      <c r="P153" s="20">
        <f t="shared" si="19"/>
        <v>0</v>
      </c>
      <c r="Q153" s="25">
        <f t="shared" si="19"/>
        <v>0</v>
      </c>
    </row>
    <row r="154" spans="2:17" x14ac:dyDescent="0.3">
      <c r="B154" s="183">
        <v>4.1666666666666699E-2</v>
      </c>
      <c r="C154" s="20"/>
      <c r="D154" s="20"/>
      <c r="E154" s="25"/>
      <c r="F154" s="185">
        <f t="shared" ref="F154:Q176" si="20">F120*30</f>
        <v>0</v>
      </c>
      <c r="G154" s="20">
        <f t="shared" si="20"/>
        <v>0</v>
      </c>
      <c r="H154" s="20">
        <f t="shared" si="20"/>
        <v>0</v>
      </c>
      <c r="I154" s="20">
        <f t="shared" si="20"/>
        <v>0</v>
      </c>
      <c r="J154" s="20">
        <f t="shared" si="20"/>
        <v>0</v>
      </c>
      <c r="K154" s="20">
        <f t="shared" si="20"/>
        <v>0</v>
      </c>
      <c r="L154" s="20">
        <f t="shared" si="20"/>
        <v>0</v>
      </c>
      <c r="M154" s="20">
        <f t="shared" si="20"/>
        <v>0</v>
      </c>
      <c r="N154" s="20">
        <f t="shared" si="20"/>
        <v>0</v>
      </c>
      <c r="O154" s="20">
        <f t="shared" si="20"/>
        <v>0</v>
      </c>
      <c r="P154" s="20">
        <f t="shared" si="20"/>
        <v>0</v>
      </c>
      <c r="Q154" s="25">
        <f t="shared" si="20"/>
        <v>0</v>
      </c>
    </row>
    <row r="155" spans="2:17" x14ac:dyDescent="0.3">
      <c r="B155" s="183">
        <v>8.3333333333333301E-2</v>
      </c>
      <c r="C155" s="20"/>
      <c r="D155" s="20"/>
      <c r="E155" s="25"/>
      <c r="F155" s="185">
        <f t="shared" si="20"/>
        <v>0</v>
      </c>
      <c r="G155" s="20">
        <f t="shared" si="20"/>
        <v>0</v>
      </c>
      <c r="H155" s="20">
        <f t="shared" si="20"/>
        <v>0</v>
      </c>
      <c r="I155" s="20">
        <f t="shared" si="20"/>
        <v>0</v>
      </c>
      <c r="J155" s="20">
        <f t="shared" si="20"/>
        <v>0</v>
      </c>
      <c r="K155" s="20">
        <f t="shared" si="20"/>
        <v>0</v>
      </c>
      <c r="L155" s="20">
        <f t="shared" si="20"/>
        <v>0</v>
      </c>
      <c r="M155" s="20">
        <f t="shared" si="20"/>
        <v>0</v>
      </c>
      <c r="N155" s="20">
        <f t="shared" si="20"/>
        <v>0</v>
      </c>
      <c r="O155" s="20">
        <f t="shared" si="20"/>
        <v>0</v>
      </c>
      <c r="P155" s="20">
        <f t="shared" si="20"/>
        <v>0</v>
      </c>
      <c r="Q155" s="25">
        <f t="shared" si="20"/>
        <v>0</v>
      </c>
    </row>
    <row r="156" spans="2:17" x14ac:dyDescent="0.3">
      <c r="B156" s="183">
        <v>0.125</v>
      </c>
      <c r="C156" s="20"/>
      <c r="D156" s="20"/>
      <c r="E156" s="25"/>
      <c r="F156" s="185">
        <f t="shared" si="20"/>
        <v>0</v>
      </c>
      <c r="G156" s="20">
        <f t="shared" si="20"/>
        <v>61.881128303638206</v>
      </c>
      <c r="H156" s="20">
        <f t="shared" si="20"/>
        <v>97.178880677653865</v>
      </c>
      <c r="I156" s="20">
        <f t="shared" si="20"/>
        <v>100.30598194170807</v>
      </c>
      <c r="J156" s="20">
        <f t="shared" si="20"/>
        <v>97.178880677653865</v>
      </c>
      <c r="K156" s="20">
        <f t="shared" si="20"/>
        <v>93.547121149828172</v>
      </c>
      <c r="L156" s="20">
        <f t="shared" si="20"/>
        <v>100.30598194170807</v>
      </c>
      <c r="M156" s="20">
        <f t="shared" si="20"/>
        <v>93.547121149828172</v>
      </c>
      <c r="N156" s="20">
        <f t="shared" si="20"/>
        <v>84.123601370800998</v>
      </c>
      <c r="O156" s="20">
        <f t="shared" si="20"/>
        <v>24.956758156954493</v>
      </c>
      <c r="P156" s="20">
        <f t="shared" si="20"/>
        <v>0</v>
      </c>
      <c r="Q156" s="25">
        <f t="shared" si="20"/>
        <v>0</v>
      </c>
    </row>
    <row r="157" spans="2:17" x14ac:dyDescent="0.3">
      <c r="B157" s="183">
        <v>0.16666666666666699</v>
      </c>
      <c r="C157" s="20"/>
      <c r="D157" s="20"/>
      <c r="E157" s="25"/>
      <c r="F157" s="185">
        <f t="shared" si="20"/>
        <v>0</v>
      </c>
      <c r="G157" s="20">
        <f t="shared" si="20"/>
        <v>0</v>
      </c>
      <c r="H157" s="20">
        <f t="shared" si="20"/>
        <v>0</v>
      </c>
      <c r="I157" s="20">
        <f t="shared" si="20"/>
        <v>0</v>
      </c>
      <c r="J157" s="20">
        <f t="shared" si="20"/>
        <v>0</v>
      </c>
      <c r="K157" s="20">
        <f t="shared" si="20"/>
        <v>0</v>
      </c>
      <c r="L157" s="20">
        <f t="shared" si="20"/>
        <v>0</v>
      </c>
      <c r="M157" s="20">
        <f t="shared" si="20"/>
        <v>0</v>
      </c>
      <c r="N157" s="20">
        <f t="shared" si="20"/>
        <v>0</v>
      </c>
      <c r="O157" s="20">
        <f t="shared" si="20"/>
        <v>0</v>
      </c>
      <c r="P157" s="20">
        <f t="shared" si="20"/>
        <v>0</v>
      </c>
      <c r="Q157" s="25">
        <f t="shared" si="20"/>
        <v>0</v>
      </c>
    </row>
    <row r="158" spans="2:17" x14ac:dyDescent="0.3">
      <c r="B158" s="183">
        <v>0.20833333333333301</v>
      </c>
      <c r="C158" s="20"/>
      <c r="D158" s="20"/>
      <c r="E158" s="25"/>
      <c r="F158" s="185">
        <f t="shared" si="20"/>
        <v>0</v>
      </c>
      <c r="G158" s="20">
        <f t="shared" si="20"/>
        <v>0</v>
      </c>
      <c r="H158" s="20">
        <f t="shared" si="20"/>
        <v>0</v>
      </c>
      <c r="I158" s="20">
        <f t="shared" si="20"/>
        <v>0</v>
      </c>
      <c r="J158" s="20">
        <f t="shared" si="20"/>
        <v>0</v>
      </c>
      <c r="K158" s="20">
        <f t="shared" si="20"/>
        <v>0</v>
      </c>
      <c r="L158" s="20">
        <f t="shared" si="20"/>
        <v>0</v>
      </c>
      <c r="M158" s="20">
        <f t="shared" si="20"/>
        <v>0</v>
      </c>
      <c r="N158" s="20">
        <f t="shared" si="20"/>
        <v>0</v>
      </c>
      <c r="O158" s="20">
        <f t="shared" si="20"/>
        <v>0</v>
      </c>
      <c r="P158" s="20">
        <f t="shared" si="20"/>
        <v>0</v>
      </c>
      <c r="Q158" s="25">
        <f t="shared" si="20"/>
        <v>0</v>
      </c>
    </row>
    <row r="159" spans="2:17" x14ac:dyDescent="0.3">
      <c r="B159" s="183">
        <v>0.25</v>
      </c>
      <c r="C159" s="20"/>
      <c r="D159" s="20"/>
      <c r="E159" s="25"/>
      <c r="F159" s="185">
        <f t="shared" si="20"/>
        <v>0</v>
      </c>
      <c r="G159" s="20">
        <f t="shared" si="20"/>
        <v>0</v>
      </c>
      <c r="H159" s="20">
        <f t="shared" si="20"/>
        <v>0</v>
      </c>
      <c r="I159" s="20">
        <f t="shared" si="20"/>
        <v>0</v>
      </c>
      <c r="J159" s="20">
        <f t="shared" si="20"/>
        <v>0</v>
      </c>
      <c r="K159" s="20">
        <f t="shared" si="20"/>
        <v>0</v>
      </c>
      <c r="L159" s="20">
        <f t="shared" si="20"/>
        <v>0</v>
      </c>
      <c r="M159" s="20">
        <f t="shared" si="20"/>
        <v>0</v>
      </c>
      <c r="N159" s="20">
        <f t="shared" si="20"/>
        <v>0</v>
      </c>
      <c r="O159" s="20">
        <f t="shared" si="20"/>
        <v>0</v>
      </c>
      <c r="P159" s="20">
        <f t="shared" si="20"/>
        <v>0</v>
      </c>
      <c r="Q159" s="25">
        <f t="shared" si="20"/>
        <v>0</v>
      </c>
    </row>
    <row r="160" spans="2:17" x14ac:dyDescent="0.3">
      <c r="B160" s="183">
        <v>0.29166666666666702</v>
      </c>
      <c r="C160" s="20"/>
      <c r="D160" s="20"/>
      <c r="E160" s="25"/>
      <c r="F160" s="185">
        <f t="shared" si="20"/>
        <v>0</v>
      </c>
      <c r="G160" s="20">
        <f t="shared" si="20"/>
        <v>0</v>
      </c>
      <c r="H160" s="20">
        <f t="shared" si="20"/>
        <v>0</v>
      </c>
      <c r="I160" s="20">
        <f t="shared" si="20"/>
        <v>6.8077853155071466</v>
      </c>
      <c r="J160" s="20">
        <f t="shared" si="20"/>
        <v>0</v>
      </c>
      <c r="K160" s="20">
        <f t="shared" si="20"/>
        <v>0</v>
      </c>
      <c r="L160" s="20">
        <f t="shared" si="20"/>
        <v>6.8077853155071466</v>
      </c>
      <c r="M160" s="20">
        <f t="shared" si="20"/>
        <v>0</v>
      </c>
      <c r="N160" s="20">
        <f t="shared" si="20"/>
        <v>0</v>
      </c>
      <c r="O160" s="20">
        <f t="shared" si="20"/>
        <v>0</v>
      </c>
      <c r="P160" s="20">
        <f t="shared" si="20"/>
        <v>0</v>
      </c>
      <c r="Q160" s="25">
        <f t="shared" si="20"/>
        <v>0</v>
      </c>
    </row>
    <row r="161" spans="2:17" x14ac:dyDescent="0.3">
      <c r="B161" s="183">
        <v>0.33333333333333398</v>
      </c>
      <c r="C161" s="20"/>
      <c r="D161" s="20"/>
      <c r="E161" s="25"/>
      <c r="F161" s="185">
        <f t="shared" si="20"/>
        <v>0</v>
      </c>
      <c r="G161" s="20">
        <f t="shared" si="20"/>
        <v>0</v>
      </c>
      <c r="H161" s="20">
        <f t="shared" si="20"/>
        <v>0</v>
      </c>
      <c r="I161" s="20">
        <f t="shared" si="20"/>
        <v>0</v>
      </c>
      <c r="J161" s="20">
        <f t="shared" si="20"/>
        <v>0</v>
      </c>
      <c r="K161" s="20">
        <f t="shared" si="20"/>
        <v>0</v>
      </c>
      <c r="L161" s="20">
        <f t="shared" si="20"/>
        <v>0</v>
      </c>
      <c r="M161" s="20">
        <f t="shared" si="20"/>
        <v>0</v>
      </c>
      <c r="N161" s="20">
        <f t="shared" si="20"/>
        <v>0</v>
      </c>
      <c r="O161" s="20">
        <f t="shared" si="20"/>
        <v>0</v>
      </c>
      <c r="P161" s="20">
        <f t="shared" si="20"/>
        <v>0</v>
      </c>
      <c r="Q161" s="25">
        <f t="shared" si="20"/>
        <v>0</v>
      </c>
    </row>
    <row r="162" spans="2:17" x14ac:dyDescent="0.3">
      <c r="B162" s="183">
        <v>0.375</v>
      </c>
      <c r="C162" s="20"/>
      <c r="D162" s="20"/>
      <c r="E162" s="25"/>
      <c r="F162" s="185">
        <f t="shared" si="20"/>
        <v>0</v>
      </c>
      <c r="G162" s="20">
        <f t="shared" si="20"/>
        <v>0</v>
      </c>
      <c r="H162" s="20">
        <f t="shared" si="20"/>
        <v>0</v>
      </c>
      <c r="I162" s="20">
        <f t="shared" si="20"/>
        <v>0</v>
      </c>
      <c r="J162" s="20">
        <f t="shared" si="20"/>
        <v>0</v>
      </c>
      <c r="K162" s="20">
        <f t="shared" si="20"/>
        <v>0</v>
      </c>
      <c r="L162" s="20">
        <f t="shared" si="20"/>
        <v>0</v>
      </c>
      <c r="M162" s="20">
        <f t="shared" si="20"/>
        <v>0</v>
      </c>
      <c r="N162" s="20">
        <f t="shared" si="20"/>
        <v>0</v>
      </c>
      <c r="O162" s="20">
        <f t="shared" si="20"/>
        <v>0</v>
      </c>
      <c r="P162" s="20">
        <f t="shared" si="20"/>
        <v>0</v>
      </c>
      <c r="Q162" s="25">
        <f t="shared" si="20"/>
        <v>0</v>
      </c>
    </row>
    <row r="163" spans="2:17" x14ac:dyDescent="0.3">
      <c r="B163" s="183">
        <v>0.41666666666666702</v>
      </c>
      <c r="C163" s="20"/>
      <c r="D163" s="20"/>
      <c r="E163" s="25"/>
      <c r="F163" s="185">
        <f t="shared" si="20"/>
        <v>128.33437376135294</v>
      </c>
      <c r="G163" s="20">
        <f t="shared" si="20"/>
        <v>217.44667569713272</v>
      </c>
      <c r="H163" s="20">
        <f t="shared" si="20"/>
        <v>403.26920494278795</v>
      </c>
      <c r="I163" s="20">
        <f t="shared" si="20"/>
        <v>443.12489737029694</v>
      </c>
      <c r="J163" s="20">
        <f t="shared" si="20"/>
        <v>403.26920494278795</v>
      </c>
      <c r="K163" s="20">
        <f t="shared" si="20"/>
        <v>365.7451057759198</v>
      </c>
      <c r="L163" s="20">
        <f t="shared" si="20"/>
        <v>443.12489737029694</v>
      </c>
      <c r="M163" s="20">
        <f t="shared" si="20"/>
        <v>365.7451057759198</v>
      </c>
      <c r="N163" s="20">
        <f t="shared" si="20"/>
        <v>298.26826623040631</v>
      </c>
      <c r="O163" s="20">
        <f t="shared" si="20"/>
        <v>161.64105472844938</v>
      </c>
      <c r="P163" s="20">
        <f t="shared" si="20"/>
        <v>128.33437376135294</v>
      </c>
      <c r="Q163" s="25">
        <f t="shared" si="20"/>
        <v>0</v>
      </c>
    </row>
    <row r="164" spans="2:17" x14ac:dyDescent="0.3">
      <c r="B164" s="183">
        <v>0.45833333333333398</v>
      </c>
      <c r="C164" s="20"/>
      <c r="D164" s="20"/>
      <c r="E164" s="25"/>
      <c r="F164" s="185">
        <f t="shared" si="20"/>
        <v>258.32807441329862</v>
      </c>
      <c r="G164" s="20">
        <f t="shared" si="20"/>
        <v>536.32627196555916</v>
      </c>
      <c r="H164" s="20">
        <f t="shared" si="20"/>
        <v>909.40205470279977</v>
      </c>
      <c r="I164" s="20">
        <f t="shared" si="20"/>
        <v>974.18231381211797</v>
      </c>
      <c r="J164" s="20">
        <f t="shared" si="20"/>
        <v>909.40205470279977</v>
      </c>
      <c r="K164" s="20">
        <f t="shared" si="20"/>
        <v>844.58139936830833</v>
      </c>
      <c r="L164" s="20">
        <f t="shared" si="20"/>
        <v>974.18231381211797</v>
      </c>
      <c r="M164" s="20">
        <f t="shared" si="20"/>
        <v>844.58139936830833</v>
      </c>
      <c r="N164" s="20">
        <f t="shared" si="20"/>
        <v>716.69612361470683</v>
      </c>
      <c r="O164" s="20">
        <f t="shared" si="20"/>
        <v>380.33247369475987</v>
      </c>
      <c r="P164" s="20">
        <f t="shared" si="20"/>
        <v>258.32807441329862</v>
      </c>
      <c r="Q164" s="25">
        <f t="shared" si="20"/>
        <v>0</v>
      </c>
    </row>
    <row r="165" spans="2:17" x14ac:dyDescent="0.3">
      <c r="B165" s="183">
        <v>0.5</v>
      </c>
      <c r="C165" s="20"/>
      <c r="D165" s="20"/>
      <c r="E165" s="25"/>
      <c r="F165" s="185">
        <f t="shared" si="20"/>
        <v>667.33526051912634</v>
      </c>
      <c r="G165" s="20">
        <f t="shared" si="20"/>
        <v>1154.5556384149195</v>
      </c>
      <c r="H165" s="20">
        <f t="shared" si="20"/>
        <v>1551.271231465691</v>
      </c>
      <c r="I165" s="20">
        <f t="shared" si="20"/>
        <v>1599.3326163477873</v>
      </c>
      <c r="J165" s="20">
        <f t="shared" si="20"/>
        <v>1551.271231465691</v>
      </c>
      <c r="K165" s="20">
        <f t="shared" si="20"/>
        <v>1497.4781584822581</v>
      </c>
      <c r="L165" s="20">
        <f t="shared" si="20"/>
        <v>1599.3326163477873</v>
      </c>
      <c r="M165" s="20">
        <f t="shared" si="20"/>
        <v>1497.4781584822581</v>
      </c>
      <c r="N165" s="20">
        <f t="shared" si="20"/>
        <v>1373.7399690625462</v>
      </c>
      <c r="O165" s="20">
        <f t="shared" si="20"/>
        <v>911.23819532662253</v>
      </c>
      <c r="P165" s="20">
        <f t="shared" si="20"/>
        <v>667.33526051912634</v>
      </c>
      <c r="Q165" s="25">
        <f t="shared" si="20"/>
        <v>0</v>
      </c>
    </row>
    <row r="166" spans="2:17" x14ac:dyDescent="0.3">
      <c r="B166" s="183">
        <v>0.54166666666666696</v>
      </c>
      <c r="C166" s="20"/>
      <c r="D166" s="20"/>
      <c r="E166" s="25"/>
      <c r="F166" s="185">
        <f t="shared" si="20"/>
        <v>865.34898631041585</v>
      </c>
      <c r="G166" s="20">
        <f t="shared" si="20"/>
        <v>1369.270892347301</v>
      </c>
      <c r="H166" s="20">
        <f t="shared" si="20"/>
        <v>1691.5183267191578</v>
      </c>
      <c r="I166" s="20">
        <f t="shared" si="20"/>
        <v>1721.8200035778632</v>
      </c>
      <c r="J166" s="20">
        <f t="shared" si="20"/>
        <v>1691.5183267191578</v>
      </c>
      <c r="K166" s="20">
        <f t="shared" si="20"/>
        <v>1654.587493741371</v>
      </c>
      <c r="L166" s="20">
        <f t="shared" si="20"/>
        <v>1721.8200035778632</v>
      </c>
      <c r="M166" s="20">
        <f t="shared" si="20"/>
        <v>1654.587493741371</v>
      </c>
      <c r="N166" s="20">
        <f t="shared" si="20"/>
        <v>1560.2392672281412</v>
      </c>
      <c r="O166" s="20">
        <f t="shared" si="20"/>
        <v>1130.0803081068916</v>
      </c>
      <c r="P166" s="20">
        <f t="shared" si="20"/>
        <v>865.34898631041585</v>
      </c>
      <c r="Q166" s="25">
        <f t="shared" si="20"/>
        <v>0</v>
      </c>
    </row>
    <row r="167" spans="2:17" x14ac:dyDescent="0.3">
      <c r="B167" s="183">
        <v>0.58333333333333404</v>
      </c>
      <c r="C167" s="20"/>
      <c r="D167" s="20"/>
      <c r="E167" s="25"/>
      <c r="F167" s="185">
        <f t="shared" si="20"/>
        <v>1057.1085256767692</v>
      </c>
      <c r="G167" s="20">
        <f t="shared" si="20"/>
        <v>1537.4792943279517</v>
      </c>
      <c r="H167" s="20">
        <f t="shared" si="20"/>
        <v>1764.2982004228993</v>
      </c>
      <c r="I167" s="20">
        <f t="shared" si="20"/>
        <v>1777.827353665702</v>
      </c>
      <c r="J167" s="20">
        <f t="shared" si="20"/>
        <v>1764.2982004228993</v>
      </c>
      <c r="K167" s="20">
        <f t="shared" si="20"/>
        <v>1744.7353330853157</v>
      </c>
      <c r="L167" s="20">
        <f t="shared" si="20"/>
        <v>1777.827353665702</v>
      </c>
      <c r="M167" s="20">
        <f t="shared" si="20"/>
        <v>1744.7353330853157</v>
      </c>
      <c r="N167" s="20">
        <f t="shared" si="20"/>
        <v>1684.8378685022676</v>
      </c>
      <c r="O167" s="20">
        <f t="shared" si="20"/>
        <v>1322.6840005535878</v>
      </c>
      <c r="P167" s="20">
        <f t="shared" si="20"/>
        <v>1057.1085256767692</v>
      </c>
      <c r="Q167" s="25">
        <f t="shared" si="20"/>
        <v>0</v>
      </c>
    </row>
    <row r="168" spans="2:17" x14ac:dyDescent="0.3">
      <c r="B168" s="183">
        <v>0.625</v>
      </c>
      <c r="C168" s="20"/>
      <c r="D168" s="20"/>
      <c r="E168" s="25"/>
      <c r="F168" s="185">
        <f t="shared" si="20"/>
        <v>1214.533461929836</v>
      </c>
      <c r="G168" s="20">
        <f t="shared" si="20"/>
        <v>1646.7291619916291</v>
      </c>
      <c r="H168" s="20">
        <f t="shared" si="20"/>
        <v>1788.308253428997</v>
      </c>
      <c r="I168" s="20">
        <f t="shared" si="20"/>
        <v>1790.9466266711793</v>
      </c>
      <c r="J168" s="20">
        <f t="shared" si="20"/>
        <v>1788.308253428997</v>
      </c>
      <c r="K168" s="20">
        <f t="shared" si="20"/>
        <v>1781.3587401025025</v>
      </c>
      <c r="L168" s="20">
        <f t="shared" si="20"/>
        <v>1790.9466266711793</v>
      </c>
      <c r="M168" s="20">
        <f t="shared" si="20"/>
        <v>1781.3587401025025</v>
      </c>
      <c r="N168" s="20">
        <f t="shared" si="20"/>
        <v>1750.0805100615657</v>
      </c>
      <c r="O168" s="20">
        <f t="shared" si="20"/>
        <v>1465.8592862587052</v>
      </c>
      <c r="P168" s="20">
        <f t="shared" si="20"/>
        <v>1214.533461929836</v>
      </c>
      <c r="Q168" s="25">
        <f t="shared" si="20"/>
        <v>0</v>
      </c>
    </row>
    <row r="169" spans="2:17" x14ac:dyDescent="0.3">
      <c r="B169" s="183">
        <v>0.66666666666666696</v>
      </c>
      <c r="C169" s="20"/>
      <c r="D169" s="20"/>
      <c r="E169" s="25"/>
      <c r="F169" s="185">
        <f t="shared" si="20"/>
        <v>1388.4849805981089</v>
      </c>
      <c r="G169" s="20">
        <f t="shared" si="20"/>
        <v>1735.0739792495547</v>
      </c>
      <c r="H169" s="20">
        <f t="shared" si="20"/>
        <v>1788.68768872182</v>
      </c>
      <c r="I169" s="20">
        <f t="shared" si="20"/>
        <v>1785.4028801908653</v>
      </c>
      <c r="J169" s="20">
        <f t="shared" si="20"/>
        <v>1788.68768872182</v>
      </c>
      <c r="K169" s="20">
        <f t="shared" si="20"/>
        <v>1790.8438739828553</v>
      </c>
      <c r="L169" s="20">
        <f t="shared" si="20"/>
        <v>1785.4028801908653</v>
      </c>
      <c r="M169" s="20">
        <f t="shared" si="20"/>
        <v>1790.8438739828553</v>
      </c>
      <c r="N169" s="20">
        <f t="shared" si="20"/>
        <v>1786.0608988331678</v>
      </c>
      <c r="O169" s="20">
        <f t="shared" si="20"/>
        <v>1605.7926557608967</v>
      </c>
      <c r="P169" s="20">
        <f t="shared" si="20"/>
        <v>1388.4849805981089</v>
      </c>
      <c r="Q169" s="25">
        <f t="shared" si="20"/>
        <v>0</v>
      </c>
    </row>
    <row r="170" spans="2:17" x14ac:dyDescent="0.3">
      <c r="B170" s="183">
        <v>0.70833333333333404</v>
      </c>
      <c r="C170" s="20"/>
      <c r="D170" s="20"/>
      <c r="E170" s="25"/>
      <c r="F170" s="185">
        <f t="shared" si="20"/>
        <v>1092.923208024567</v>
      </c>
      <c r="G170" s="20">
        <f t="shared" si="20"/>
        <v>1564.6549499708585</v>
      </c>
      <c r="H170" s="20">
        <f t="shared" si="20"/>
        <v>1772.259488654192</v>
      </c>
      <c r="I170" s="20">
        <f t="shared" si="20"/>
        <v>1782.9907893480727</v>
      </c>
      <c r="J170" s="20">
        <f t="shared" si="20"/>
        <v>1772.259488654192</v>
      </c>
      <c r="K170" s="20">
        <f t="shared" si="20"/>
        <v>1755.7846642223008</v>
      </c>
      <c r="L170" s="20">
        <f t="shared" si="20"/>
        <v>1782.9907893480727</v>
      </c>
      <c r="M170" s="20">
        <f t="shared" si="20"/>
        <v>1755.7846642223008</v>
      </c>
      <c r="N170" s="20">
        <f t="shared" si="20"/>
        <v>1702.5210044546493</v>
      </c>
      <c r="O170" s="20">
        <f t="shared" si="20"/>
        <v>1356.4962523966615</v>
      </c>
      <c r="P170" s="20">
        <f t="shared" si="20"/>
        <v>1092.923208024567</v>
      </c>
      <c r="Q170" s="25">
        <f t="shared" si="20"/>
        <v>0</v>
      </c>
    </row>
    <row r="171" spans="2:17" x14ac:dyDescent="0.3">
      <c r="B171" s="183">
        <v>0.750000000000001</v>
      </c>
      <c r="C171" s="20"/>
      <c r="D171" s="20"/>
      <c r="E171" s="25"/>
      <c r="F171" s="185">
        <f t="shared" si="20"/>
        <v>929.59547281058747</v>
      </c>
      <c r="G171" s="20">
        <f t="shared" si="20"/>
        <v>1429.8819622120318</v>
      </c>
      <c r="H171" s="20">
        <f t="shared" si="20"/>
        <v>1722.0053724977101</v>
      </c>
      <c r="I171" s="20">
        <f t="shared" si="20"/>
        <v>1746.4658569358239</v>
      </c>
      <c r="J171" s="20">
        <f t="shared" si="20"/>
        <v>1722.0053724977101</v>
      </c>
      <c r="K171" s="20">
        <f t="shared" si="20"/>
        <v>1690.9424743582799</v>
      </c>
      <c r="L171" s="20">
        <f t="shared" si="20"/>
        <v>1746.4658569358239</v>
      </c>
      <c r="M171" s="20">
        <f t="shared" si="20"/>
        <v>1690.9424743582799</v>
      </c>
      <c r="N171" s="20">
        <f t="shared" si="20"/>
        <v>1607.7557415987776</v>
      </c>
      <c r="O171" s="20">
        <f t="shared" si="20"/>
        <v>1196.7355998843636</v>
      </c>
      <c r="P171" s="20">
        <f t="shared" si="20"/>
        <v>929.59547281058747</v>
      </c>
      <c r="Q171" s="25">
        <f t="shared" si="20"/>
        <v>0</v>
      </c>
    </row>
    <row r="172" spans="2:17" x14ac:dyDescent="0.3">
      <c r="B172" s="183">
        <v>0.79166666666666696</v>
      </c>
      <c r="C172" s="20"/>
      <c r="D172" s="20"/>
      <c r="E172" s="25"/>
      <c r="F172" s="185">
        <f t="shared" si="20"/>
        <v>340.80383443421567</v>
      </c>
      <c r="G172" s="20">
        <f t="shared" si="20"/>
        <v>688.36911502458804</v>
      </c>
      <c r="H172" s="20">
        <f t="shared" si="20"/>
        <v>1100.038672421344</v>
      </c>
      <c r="I172" s="20">
        <f t="shared" si="20"/>
        <v>1166.4071367898846</v>
      </c>
      <c r="J172" s="20">
        <f t="shared" si="20"/>
        <v>1100.038672421344</v>
      </c>
      <c r="K172" s="20">
        <f t="shared" si="20"/>
        <v>1032.1331908603242</v>
      </c>
      <c r="L172" s="20">
        <f t="shared" si="20"/>
        <v>1166.4071367898846</v>
      </c>
      <c r="M172" s="20">
        <f t="shared" si="20"/>
        <v>1032.1331908603242</v>
      </c>
      <c r="N172" s="20">
        <f t="shared" si="20"/>
        <v>893.79458254597978</v>
      </c>
      <c r="O172" s="20">
        <f t="shared" si="20"/>
        <v>499.25004220692188</v>
      </c>
      <c r="P172" s="20">
        <f t="shared" si="20"/>
        <v>340.80383443421567</v>
      </c>
      <c r="Q172" s="25">
        <f t="shared" si="20"/>
        <v>0</v>
      </c>
    </row>
    <row r="173" spans="2:17" x14ac:dyDescent="0.3">
      <c r="B173" s="183">
        <v>0.83333333333333404</v>
      </c>
      <c r="C173" s="20"/>
      <c r="D173" s="20"/>
      <c r="E173" s="25"/>
      <c r="F173" s="185">
        <f t="shared" si="20"/>
        <v>124.33272994632603</v>
      </c>
      <c r="G173" s="20">
        <f t="shared" si="20"/>
        <v>203.49061818074972</v>
      </c>
      <c r="H173" s="20">
        <f t="shared" si="20"/>
        <v>375.06283170811287</v>
      </c>
      <c r="I173" s="20">
        <f t="shared" si="20"/>
        <v>412.49793192369395</v>
      </c>
      <c r="J173" s="20">
        <f t="shared" si="20"/>
        <v>375.06283170811287</v>
      </c>
      <c r="K173" s="20">
        <f t="shared" si="20"/>
        <v>339.98740915670794</v>
      </c>
      <c r="L173" s="20">
        <f t="shared" si="20"/>
        <v>412.49793192369395</v>
      </c>
      <c r="M173" s="20">
        <f t="shared" si="20"/>
        <v>339.98740915670794</v>
      </c>
      <c r="N173" s="20">
        <f t="shared" si="20"/>
        <v>277.39460829576672</v>
      </c>
      <c r="O173" s="20">
        <f t="shared" si="20"/>
        <v>153.51630362058074</v>
      </c>
      <c r="P173" s="20">
        <f t="shared" si="20"/>
        <v>124.33272994632603</v>
      </c>
      <c r="Q173" s="25">
        <f t="shared" si="20"/>
        <v>0</v>
      </c>
    </row>
    <row r="174" spans="2:17" x14ac:dyDescent="0.3">
      <c r="B174" s="183">
        <v>0.875000000000001</v>
      </c>
      <c r="C174" s="20"/>
      <c r="D174" s="20"/>
      <c r="E174" s="25"/>
      <c r="F174" s="185">
        <f t="shared" si="20"/>
        <v>0</v>
      </c>
      <c r="G174" s="20">
        <f t="shared" si="20"/>
        <v>30.980905680920046</v>
      </c>
      <c r="H174" s="20">
        <f t="shared" si="20"/>
        <v>83.949799494390618</v>
      </c>
      <c r="I174" s="20">
        <f t="shared" si="20"/>
        <v>88.764642961320988</v>
      </c>
      <c r="J174" s="20">
        <f t="shared" si="20"/>
        <v>83.949799494390618</v>
      </c>
      <c r="K174" s="20">
        <f t="shared" si="20"/>
        <v>78.257781828967268</v>
      </c>
      <c r="L174" s="20">
        <f t="shared" si="20"/>
        <v>88.764642961320988</v>
      </c>
      <c r="M174" s="20">
        <f t="shared" si="20"/>
        <v>78.257781828967268</v>
      </c>
      <c r="N174" s="20">
        <f t="shared" si="20"/>
        <v>63.621740333299499</v>
      </c>
      <c r="O174" s="20">
        <f t="shared" si="20"/>
        <v>0</v>
      </c>
      <c r="P174" s="20">
        <f t="shared" si="20"/>
        <v>0</v>
      </c>
      <c r="Q174" s="25">
        <f t="shared" si="20"/>
        <v>0</v>
      </c>
    </row>
    <row r="175" spans="2:17" x14ac:dyDescent="0.3">
      <c r="B175" s="183">
        <v>0.91666666666666696</v>
      </c>
      <c r="C175" s="20"/>
      <c r="D175" s="20"/>
      <c r="E175" s="25"/>
      <c r="F175" s="185">
        <f t="shared" si="20"/>
        <v>0</v>
      </c>
      <c r="G175" s="20">
        <f t="shared" si="20"/>
        <v>0</v>
      </c>
      <c r="H175" s="20">
        <f t="shared" ref="G175:Q176" si="21">H141*30</f>
        <v>0</v>
      </c>
      <c r="I175" s="20">
        <f t="shared" si="21"/>
        <v>6.8077853155071466</v>
      </c>
      <c r="J175" s="20">
        <f t="shared" si="21"/>
        <v>0</v>
      </c>
      <c r="K175" s="20">
        <f t="shared" si="21"/>
        <v>0</v>
      </c>
      <c r="L175" s="20">
        <f t="shared" si="21"/>
        <v>6.8077853155071466</v>
      </c>
      <c r="M175" s="20">
        <f t="shared" si="21"/>
        <v>0</v>
      </c>
      <c r="N175" s="20">
        <f t="shared" si="21"/>
        <v>0</v>
      </c>
      <c r="O175" s="20">
        <f t="shared" si="21"/>
        <v>0</v>
      </c>
      <c r="P175" s="20">
        <f t="shared" si="21"/>
        <v>0</v>
      </c>
      <c r="Q175" s="25">
        <f t="shared" si="21"/>
        <v>0</v>
      </c>
    </row>
    <row r="176" spans="2:17" x14ac:dyDescent="0.3">
      <c r="B176" s="183">
        <v>0.95833333333333404</v>
      </c>
      <c r="C176" s="20"/>
      <c r="D176" s="20"/>
      <c r="E176" s="25"/>
      <c r="F176" s="185">
        <f t="shared" si="20"/>
        <v>0</v>
      </c>
      <c r="G176" s="20">
        <f t="shared" si="21"/>
        <v>0</v>
      </c>
      <c r="H176" s="20">
        <f t="shared" si="21"/>
        <v>0</v>
      </c>
      <c r="I176" s="20">
        <f t="shared" si="21"/>
        <v>0</v>
      </c>
      <c r="J176" s="20">
        <f t="shared" si="21"/>
        <v>0</v>
      </c>
      <c r="K176" s="20">
        <f t="shared" si="21"/>
        <v>0</v>
      </c>
      <c r="L176" s="20">
        <f t="shared" si="21"/>
        <v>0</v>
      </c>
      <c r="M176" s="20">
        <f t="shared" si="21"/>
        <v>0</v>
      </c>
      <c r="N176" s="20">
        <f t="shared" si="21"/>
        <v>0</v>
      </c>
      <c r="O176" s="20">
        <f t="shared" si="21"/>
        <v>0</v>
      </c>
      <c r="P176" s="20">
        <f t="shared" si="21"/>
        <v>0</v>
      </c>
      <c r="Q176" s="25">
        <f t="shared" si="21"/>
        <v>0</v>
      </c>
    </row>
    <row r="177" spans="2:22" x14ac:dyDescent="0.3">
      <c r="B177" s="24"/>
      <c r="C177" s="20"/>
      <c r="D177" s="20"/>
      <c r="E177" s="25"/>
      <c r="F177" s="185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5"/>
    </row>
    <row r="178" spans="2:22" ht="15" thickBot="1" x14ac:dyDescent="0.35">
      <c r="B178" s="24"/>
      <c r="C178" s="20"/>
      <c r="D178" s="20"/>
      <c r="E178" s="25"/>
      <c r="F178" s="18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8"/>
      <c r="S178" t="s">
        <v>13</v>
      </c>
      <c r="T178" t="s">
        <v>14</v>
      </c>
      <c r="U178" t="s">
        <v>16</v>
      </c>
      <c r="V178" t="s">
        <v>15</v>
      </c>
    </row>
    <row r="179" spans="2:22" ht="15" thickBot="1" x14ac:dyDescent="0.35">
      <c r="B179" s="26"/>
      <c r="C179" s="27"/>
      <c r="D179" s="27"/>
      <c r="E179" s="28"/>
      <c r="F179" s="11">
        <f t="shared" ref="F179:Q179" si="22">SUM(F153:F176)</f>
        <v>8067.1289084246046</v>
      </c>
      <c r="G179" s="11">
        <f t="shared" si="22"/>
        <v>12176.140593366836</v>
      </c>
      <c r="H179" s="11">
        <f t="shared" si="22"/>
        <v>15047.250005857557</v>
      </c>
      <c r="I179" s="11">
        <f t="shared" si="22"/>
        <v>15403.68460216733</v>
      </c>
      <c r="J179" s="11">
        <f t="shared" si="22"/>
        <v>15047.250005857557</v>
      </c>
      <c r="K179" s="11">
        <f t="shared" si="22"/>
        <v>14669.982746114938</v>
      </c>
      <c r="L179" s="11">
        <f t="shared" si="22"/>
        <v>15403.68460216733</v>
      </c>
      <c r="M179" s="11">
        <f t="shared" si="22"/>
        <v>14669.982746114938</v>
      </c>
      <c r="N179" s="11">
        <f t="shared" si="22"/>
        <v>13799.134182132075</v>
      </c>
      <c r="O179" s="11">
        <f t="shared" si="22"/>
        <v>10208.582930695395</v>
      </c>
      <c r="P179" s="11">
        <f t="shared" si="22"/>
        <v>8067.1289084246046</v>
      </c>
      <c r="Q179" s="12">
        <f t="shared" si="22"/>
        <v>0</v>
      </c>
      <c r="S179" s="16">
        <f>SUM(F179:Q179)</f>
        <v>142559.95023132316</v>
      </c>
      <c r="T179" s="16">
        <f>S179/1000</f>
        <v>142.55995023132317</v>
      </c>
      <c r="U179">
        <v>51.1</v>
      </c>
      <c r="V179" s="16">
        <f>T179*U179</f>
        <v>7284.8134568206142</v>
      </c>
    </row>
    <row r="183" spans="2:22" ht="15" thickBot="1" x14ac:dyDescent="0.35"/>
    <row r="184" spans="2:22" x14ac:dyDescent="0.3">
      <c r="F184" s="132" t="s">
        <v>86</v>
      </c>
      <c r="G184" s="133" t="s">
        <v>87</v>
      </c>
      <c r="H184" s="133" t="s">
        <v>88</v>
      </c>
      <c r="I184" s="133" t="s">
        <v>89</v>
      </c>
      <c r="J184" s="133" t="s">
        <v>90</v>
      </c>
      <c r="K184" s="133" t="s">
        <v>91</v>
      </c>
      <c r="L184" s="133" t="s">
        <v>92</v>
      </c>
      <c r="M184" s="133" t="s">
        <v>93</v>
      </c>
      <c r="N184" s="133" t="s">
        <v>94</v>
      </c>
      <c r="O184" s="133" t="s">
        <v>95</v>
      </c>
      <c r="P184" s="133" t="s">
        <v>96</v>
      </c>
      <c r="Q184" s="133" t="s">
        <v>97</v>
      </c>
      <c r="R184" s="140" t="s">
        <v>98</v>
      </c>
    </row>
    <row r="185" spans="2:22" x14ac:dyDescent="0.3">
      <c r="F185" s="134" t="s">
        <v>83</v>
      </c>
      <c r="G185" s="135">
        <v>3</v>
      </c>
      <c r="H185" s="135">
        <v>3.6</v>
      </c>
      <c r="I185" s="135">
        <v>4.2</v>
      </c>
      <c r="J185" s="135">
        <v>4.3</v>
      </c>
      <c r="K185" s="135">
        <v>4.2</v>
      </c>
      <c r="L185" s="135">
        <v>4.0999999999999996</v>
      </c>
      <c r="M185" s="135">
        <v>4.3</v>
      </c>
      <c r="N185" s="135">
        <v>4.0999999999999996</v>
      </c>
      <c r="O185" s="135">
        <v>3.9</v>
      </c>
      <c r="P185" s="135">
        <v>3.3</v>
      </c>
      <c r="Q185" s="135">
        <v>3</v>
      </c>
      <c r="R185" s="136">
        <v>0</v>
      </c>
    </row>
    <row r="186" spans="2:22" x14ac:dyDescent="0.3">
      <c r="F186" s="134" t="s">
        <v>84</v>
      </c>
      <c r="G186" s="135">
        <v>2.7</v>
      </c>
      <c r="H186" s="135">
        <v>3.4</v>
      </c>
      <c r="I186" s="135">
        <v>3.9</v>
      </c>
      <c r="J186" s="135">
        <v>3.7</v>
      </c>
      <c r="K186" s="135">
        <v>3.5</v>
      </c>
      <c r="L186" s="135">
        <v>3.5</v>
      </c>
      <c r="M186" s="135">
        <v>3.8</v>
      </c>
      <c r="N186" s="135">
        <v>3.5</v>
      </c>
      <c r="O186" s="135">
        <v>3.2</v>
      </c>
      <c r="P186" s="135">
        <v>2.7</v>
      </c>
      <c r="Q186" s="135">
        <v>2.6</v>
      </c>
      <c r="R186" s="136">
        <v>0</v>
      </c>
    </row>
    <row r="187" spans="2:22" ht="15" thickBot="1" x14ac:dyDescent="0.35">
      <c r="F187" s="137" t="s">
        <v>85</v>
      </c>
      <c r="G187" s="138">
        <v>2.6</v>
      </c>
      <c r="H187" s="138">
        <v>2.7</v>
      </c>
      <c r="I187" s="138">
        <v>3</v>
      </c>
      <c r="J187" s="138">
        <v>3</v>
      </c>
      <c r="K187" s="138">
        <v>2.9</v>
      </c>
      <c r="L187" s="138">
        <v>3</v>
      </c>
      <c r="M187" s="138">
        <v>3</v>
      </c>
      <c r="N187" s="138">
        <v>3</v>
      </c>
      <c r="O187" s="138">
        <v>2.8</v>
      </c>
      <c r="P187" s="138">
        <v>2.5</v>
      </c>
      <c r="Q187" s="138">
        <v>2.7</v>
      </c>
      <c r="R187" s="139">
        <v>0</v>
      </c>
    </row>
    <row r="189" spans="2:22" ht="15" thickBot="1" x14ac:dyDescent="0.35"/>
    <row r="190" spans="2:22" ht="15" thickBot="1" x14ac:dyDescent="0.35">
      <c r="F190" s="168" t="s">
        <v>114</v>
      </c>
      <c r="G190" s="163" t="s">
        <v>105</v>
      </c>
      <c r="H190" s="164" t="s">
        <v>112</v>
      </c>
      <c r="I190" s="164" t="s">
        <v>113</v>
      </c>
      <c r="J190" s="164" t="s">
        <v>106</v>
      </c>
      <c r="K190" s="164" t="s">
        <v>107</v>
      </c>
      <c r="L190" s="165" t="s">
        <v>108</v>
      </c>
    </row>
    <row r="191" spans="2:22" x14ac:dyDescent="0.3">
      <c r="F191" s="166" t="s">
        <v>103</v>
      </c>
      <c r="G191" s="160">
        <v>75000</v>
      </c>
      <c r="H191" s="161">
        <v>1760</v>
      </c>
      <c r="I191" s="161">
        <v>-24400</v>
      </c>
      <c r="J191" s="161" t="s">
        <v>115</v>
      </c>
      <c r="K191" s="161" t="s">
        <v>123</v>
      </c>
      <c r="L191" s="162" t="s">
        <v>110</v>
      </c>
    </row>
    <row r="192" spans="2:22" ht="15" thickBot="1" x14ac:dyDescent="0.35">
      <c r="F192" s="167" t="s">
        <v>104</v>
      </c>
      <c r="G192" s="159">
        <v>170000</v>
      </c>
      <c r="H192" s="157">
        <v>4300</v>
      </c>
      <c r="I192" s="157">
        <v>-46400</v>
      </c>
      <c r="J192" s="157" t="s">
        <v>116</v>
      </c>
      <c r="K192" s="157" t="s">
        <v>122</v>
      </c>
      <c r="L192" s="158" t="s">
        <v>110</v>
      </c>
    </row>
  </sheetData>
  <phoneticPr fontId="24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73868-8C80-4C83-AC0A-4D594C3406C3}">
  <dimension ref="A1:U175"/>
  <sheetViews>
    <sheetView topLeftCell="A37" zoomScale="20" zoomScaleNormal="20" workbookViewId="0">
      <selection activeCell="D53" sqref="D53"/>
    </sheetView>
  </sheetViews>
  <sheetFormatPr defaultRowHeight="14.4" x14ac:dyDescent="0.3"/>
  <cols>
    <col min="4" max="4" width="17.5546875" customWidth="1"/>
    <col min="5" max="5" width="8.88671875" customWidth="1"/>
  </cols>
  <sheetData>
    <row r="1" spans="4:16" ht="15" thickBot="1" x14ac:dyDescent="0.35"/>
    <row r="2" spans="4:16" ht="15" thickBot="1" x14ac:dyDescent="0.35">
      <c r="D2" s="153" t="s">
        <v>86</v>
      </c>
      <c r="E2" s="144" t="s">
        <v>0</v>
      </c>
      <c r="F2" s="145" t="s">
        <v>1</v>
      </c>
      <c r="G2" s="145" t="s">
        <v>2</v>
      </c>
      <c r="H2" s="145" t="s">
        <v>3</v>
      </c>
      <c r="I2" s="145" t="s">
        <v>2</v>
      </c>
      <c r="J2" s="145" t="s">
        <v>0</v>
      </c>
      <c r="K2" s="145" t="s">
        <v>4</v>
      </c>
      <c r="L2" s="145" t="s">
        <v>3</v>
      </c>
      <c r="M2" s="145" t="s">
        <v>5</v>
      </c>
      <c r="N2" s="145" t="s">
        <v>6</v>
      </c>
      <c r="O2" s="145" t="s">
        <v>7</v>
      </c>
      <c r="P2" s="146" t="s">
        <v>8</v>
      </c>
    </row>
    <row r="3" spans="4:16" x14ac:dyDescent="0.3">
      <c r="D3" s="141"/>
      <c r="E3" s="21"/>
      <c r="F3" s="22"/>
      <c r="G3" s="22"/>
      <c r="H3" s="22"/>
      <c r="I3" s="22"/>
      <c r="J3" s="22"/>
      <c r="K3" s="22"/>
      <c r="L3" s="22"/>
      <c r="M3" s="22"/>
      <c r="N3" s="22"/>
      <c r="O3" s="22"/>
      <c r="P3" s="23"/>
    </row>
    <row r="4" spans="4:16" x14ac:dyDescent="0.3">
      <c r="D4" s="142">
        <v>0</v>
      </c>
      <c r="E4" s="147">
        <f>(Finiere!J6+Pietrastretta!F4)/2</f>
        <v>0.9047470680566092</v>
      </c>
      <c r="F4" s="148">
        <f>(Finiere!K6+Pietrastretta!G4)/2</f>
        <v>1.0314615902308857</v>
      </c>
      <c r="G4" s="148">
        <f>(Finiere!L6+Pietrastretta!H4)/2</f>
        <v>1.1649129752337584</v>
      </c>
      <c r="H4" s="148">
        <f>(Finiere!M6+Pietrastretta!I4)/2</f>
        <v>1.1340764525437637</v>
      </c>
      <c r="I4" s="148">
        <f>(Finiere!N6+Pietrastretta!J4)/2</f>
        <v>1.0844532370944737</v>
      </c>
      <c r="J4" s="148">
        <f>(Finiere!O6+Pietrastretta!K4)/2</f>
        <v>1.1032399298537692</v>
      </c>
      <c r="K4" s="148">
        <f>(Finiere!P6+Pietrastretta!L4)/2</f>
        <v>1.149494713888761</v>
      </c>
      <c r="L4" s="148">
        <f>(Finiere!Q6+Pietrastretta!M4)/2</f>
        <v>1.1032399298537692</v>
      </c>
      <c r="M4" s="148">
        <f>(Finiere!R6+Pietrastretta!N4)/2</f>
        <v>1.0194117603001864</v>
      </c>
      <c r="N4" s="148">
        <f>(Finiere!S6+Pietrastretta!O4)/2</f>
        <v>0.88596037529731375</v>
      </c>
      <c r="O4" s="148">
        <f>(Finiere!T6+Pietrastretta!P4)/2</f>
        <v>0.90811549947090753</v>
      </c>
      <c r="P4" s="149">
        <v>0</v>
      </c>
    </row>
    <row r="5" spans="4:16" x14ac:dyDescent="0.3">
      <c r="D5" s="142">
        <v>4.1666666666666699E-2</v>
      </c>
      <c r="E5" s="147">
        <f>(Finiere!J7+Pietrastretta!F5)/2</f>
        <v>1.8520710578321218</v>
      </c>
      <c r="F5" s="148">
        <f>(Finiere!K7+Pietrastretta!G5)/2</f>
        <v>2.0289108182050652</v>
      </c>
      <c r="G5" s="148">
        <f>(Finiere!L7+Pietrastretta!H5)/2</f>
        <v>2.2759965290669242</v>
      </c>
      <c r="H5" s="148">
        <f>(Finiere!M7+Pietrastretta!I5)/2</f>
        <v>2.2405673327848028</v>
      </c>
      <c r="I5" s="148">
        <f>(Finiere!N7+Pietrastretta!J5)/2</f>
        <v>2.152300563117163</v>
      </c>
      <c r="J5" s="148">
        <f>(Finiere!O7+Pietrastretta!K5)/2</f>
        <v>2.2051381365026814</v>
      </c>
      <c r="K5" s="148">
        <f>(Finiere!P7+Pietrastretta!L5)/2</f>
        <v>2.2582819309258637</v>
      </c>
      <c r="L5" s="148">
        <f>(Finiere!Q7+Pietrastretta!M5)/2</f>
        <v>2.2051381365026814</v>
      </c>
      <c r="M5" s="148">
        <f>(Finiere!R7+Pietrastretta!N5)/2</f>
        <v>2.0463191953084623</v>
      </c>
      <c r="N5" s="148">
        <f>(Finiere!S7+Pietrastretta!O5)/2</f>
        <v>1.7992334844466034</v>
      </c>
      <c r="O5" s="148">
        <f>(Finiere!T7+Pietrastretta!P5)/2</f>
        <v>1.88719403307658</v>
      </c>
      <c r="P5" s="149">
        <v>0</v>
      </c>
    </row>
    <row r="6" spans="4:16" x14ac:dyDescent="0.3">
      <c r="D6" s="142">
        <v>8.3333333333333301E-2</v>
      </c>
      <c r="E6" s="147">
        <f>(Finiere!J8+Pietrastretta!F6)/2</f>
        <v>1.7452217427636287</v>
      </c>
      <c r="F6" s="148">
        <f>(Finiere!K8+Pietrastretta!G6)/2</f>
        <v>1.9179519140954766</v>
      </c>
      <c r="G6" s="148">
        <f>(Finiere!L8+Pietrastretta!H6)/2</f>
        <v>2.1527088578340479</v>
      </c>
      <c r="H6" s="148">
        <f>(Finiere!M8+Pietrastretta!I6)/2</f>
        <v>2.1172796615519265</v>
      </c>
      <c r="I6" s="148">
        <f>(Finiere!N8+Pietrastretta!J6)/2</f>
        <v>2.0331224809253823</v>
      </c>
      <c r="J6" s="148">
        <f>(Finiere!O8+Pietrastretta!K6)/2</f>
        <v>2.0818504652698051</v>
      </c>
      <c r="K6" s="148">
        <f>(Finiere!P8+Pietrastretta!L6)/2</f>
        <v>2.134994259692987</v>
      </c>
      <c r="L6" s="148">
        <f>(Finiere!Q8+Pietrastretta!M6)/2</f>
        <v>2.0818504652698051</v>
      </c>
      <c r="M6" s="148">
        <f>(Finiere!R8+Pietrastretta!N6)/2</f>
        <v>1.9312507021577776</v>
      </c>
      <c r="N6" s="148">
        <f>(Finiere!S8+Pietrastretta!O6)/2</f>
        <v>1.6964937584192061</v>
      </c>
      <c r="O6" s="148">
        <f>(Finiere!T8+Pietrastretta!P6)/2</f>
        <v>1.7762351289669911</v>
      </c>
      <c r="P6" s="149">
        <v>0</v>
      </c>
    </row>
    <row r="7" spans="4:16" x14ac:dyDescent="0.3">
      <c r="D7" s="142">
        <v>0.125</v>
      </c>
      <c r="E7" s="147">
        <f>(Finiere!J9+Pietrastretta!F7)/2</f>
        <v>2.1718781663972164</v>
      </c>
      <c r="F7" s="148">
        <f>(Finiere!K9+Pietrastretta!G7)/2</f>
        <v>2.4451120724059749</v>
      </c>
      <c r="G7" s="148">
        <f>(Finiere!L9+Pietrastretta!H7)/2</f>
        <v>2.7556831179336174</v>
      </c>
      <c r="H7" s="148">
        <f>(Finiere!M9+Pietrastretta!I7)/2</f>
        <v>2.6920417838712885</v>
      </c>
      <c r="I7" s="148">
        <f>(Finiere!N9+Pietrastretta!J7)/2</f>
        <v>2.5779112130183526</v>
      </c>
      <c r="J7" s="148">
        <f>(Finiere!O9+Pietrastretta!K7)/2</f>
        <v>2.628400449808959</v>
      </c>
      <c r="K7" s="148">
        <f>(Finiere!P9+Pietrastretta!L7)/2</f>
        <v>2.7238624509024527</v>
      </c>
      <c r="L7" s="148">
        <f>(Finiere!Q9+Pietrastretta!M7)/2</f>
        <v>2.628400449808959</v>
      </c>
      <c r="M7" s="148">
        <f>(Finiere!R9+Pietrastretta!N7)/2</f>
        <v>2.4319599751342524</v>
      </c>
      <c r="N7" s="148">
        <f>(Finiere!S9+Pietrastretta!O7)/2</f>
        <v>2.1213889296066095</v>
      </c>
      <c r="O7" s="148">
        <f>(Finiere!T9+Pietrastretta!P7)/2</f>
        <v>2.1905467361566586</v>
      </c>
      <c r="P7" s="149">
        <v>0</v>
      </c>
    </row>
    <row r="8" spans="4:16" x14ac:dyDescent="0.3">
      <c r="D8" s="142">
        <v>0.16666666666666699</v>
      </c>
      <c r="E8" s="147">
        <f>(Finiere!J10+Pietrastretta!F8)/2</f>
        <v>1.7555851100822901</v>
      </c>
      <c r="F8" s="148">
        <f>(Finiere!K10+Pietrastretta!G8)/2</f>
        <v>1.9208911866760681</v>
      </c>
      <c r="G8" s="148">
        <f>(Finiere!L10+Pietrastretta!H8)/2</f>
        <v>2.154370925478724</v>
      </c>
      <c r="H8" s="148">
        <f>(Finiere!M10+Pietrastretta!I8)/2</f>
        <v>2.1215661141063897</v>
      </c>
      <c r="I8" s="148">
        <f>(Finiere!N10+Pietrastretta!J8)/2</f>
        <v>2.0382720659434486</v>
      </c>
      <c r="J8" s="148">
        <f>(Finiere!O10+Pietrastretta!K8)/2</f>
        <v>2.088761302734055</v>
      </c>
      <c r="K8" s="148">
        <f>(Finiere!P10+Pietrastretta!L8)/2</f>
        <v>2.1379685197925569</v>
      </c>
      <c r="L8" s="148">
        <f>(Finiere!Q10+Pietrastretta!M8)/2</f>
        <v>2.088761302734055</v>
      </c>
      <c r="M8" s="148">
        <f>(Finiere!R10+Pietrastretta!N8)/2</f>
        <v>1.9385756120943398</v>
      </c>
      <c r="N8" s="148">
        <f>(Finiere!S10+Pietrastretta!O8)/2</f>
        <v>1.7050958732916834</v>
      </c>
      <c r="O8" s="148">
        <f>(Finiere!T10+Pietrastretta!P8)/2</f>
        <v>1.7896719411867297</v>
      </c>
      <c r="P8" s="149">
        <v>0</v>
      </c>
    </row>
    <row r="9" spans="4:16" x14ac:dyDescent="0.3">
      <c r="D9" s="142">
        <v>0.20833333333333301</v>
      </c>
      <c r="E9" s="147">
        <f>(Finiere!J11+Pietrastretta!F9)/2</f>
        <v>1.729013212870699</v>
      </c>
      <c r="F9" s="148">
        <f>(Finiere!K11+Pietrastretta!G9)/2</f>
        <v>1.8874302790762867</v>
      </c>
      <c r="G9" s="148">
        <f>(Finiere!L11+Pietrastretta!H9)/2</f>
        <v>2.1159892961730926</v>
      </c>
      <c r="H9" s="148">
        <f>(Finiere!M11+Pietrastretta!I9)/2</f>
        <v>2.0851527734830984</v>
      </c>
      <c r="I9" s="148">
        <f>(Finiere!N11+Pietrastretta!J9)/2</f>
        <v>2.0038270140024972</v>
      </c>
      <c r="J9" s="148">
        <f>(Finiere!O11+Pietrastretta!K9)/2</f>
        <v>2.0543162507931036</v>
      </c>
      <c r="K9" s="148">
        <f>(Finiere!P11+Pietrastretta!L9)/2</f>
        <v>2.1005710348280955</v>
      </c>
      <c r="L9" s="148">
        <f>(Finiere!Q11+Pietrastretta!M9)/2</f>
        <v>2.0543162507931036</v>
      </c>
      <c r="M9" s="148">
        <f>(Finiere!R11+Pietrastretta!N9)/2</f>
        <v>1.9070829931768984</v>
      </c>
      <c r="N9" s="148">
        <f>(Finiere!S11+Pietrastretta!O9)/2</f>
        <v>1.6785239760800925</v>
      </c>
      <c r="O9" s="148">
        <f>(Finiere!T11+Pietrastretta!P9)/2</f>
        <v>1.7640841883163088</v>
      </c>
      <c r="P9" s="149">
        <v>0</v>
      </c>
    </row>
    <row r="10" spans="4:16" x14ac:dyDescent="0.3">
      <c r="D10" s="142">
        <v>0.25</v>
      </c>
      <c r="E10" s="147">
        <f>(Finiere!J12+Pietrastretta!F10)/2</f>
        <v>1.9485570055819537</v>
      </c>
      <c r="F10" s="148">
        <f>(Finiere!K12+Pietrastretta!G10)/2</f>
        <v>2.1369304497340629</v>
      </c>
      <c r="G10" s="148">
        <f>(Finiere!L12+Pietrastretta!H10)/2</f>
        <v>2.3976221326551244</v>
      </c>
      <c r="H10" s="148">
        <f>(Finiere!M12+Pietrastretta!I10)/2</f>
        <v>2.3595685514632168</v>
      </c>
      <c r="I10" s="148">
        <f>(Finiere!N12+Pietrastretta!J10)/2</f>
        <v>2.2663290602908779</v>
      </c>
      <c r="J10" s="148">
        <f>(Finiere!O12+Pietrastretta!K10)/2</f>
        <v>2.3215149702713083</v>
      </c>
      <c r="K10" s="148">
        <f>(Finiere!P12+Pietrastretta!L10)/2</f>
        <v>2.3785953420591706</v>
      </c>
      <c r="L10" s="148">
        <f>(Finiere!Q12+Pietrastretta!M10)/2</f>
        <v>2.3215149702713083</v>
      </c>
      <c r="M10" s="148">
        <f>(Finiere!R12+Pietrastretta!N10)/2</f>
        <v>2.1540627785225848</v>
      </c>
      <c r="N10" s="148">
        <f>(Finiere!S12+Pietrastretta!O10)/2</f>
        <v>1.8933710956015231</v>
      </c>
      <c r="O10" s="148">
        <f>(Finiere!T12+Pietrastretta!P10)/2</f>
        <v>1.9847161249664302</v>
      </c>
      <c r="P10" s="149">
        <v>0</v>
      </c>
    </row>
    <row r="11" spans="4:16" x14ac:dyDescent="0.3">
      <c r="D11" s="142">
        <v>0.29166666666666702</v>
      </c>
      <c r="E11" s="147">
        <f>(Finiere!J13+Pietrastretta!F11)/2</f>
        <v>1.9046531260331749</v>
      </c>
      <c r="F11" s="148">
        <f>(Finiere!K13+Pietrastretta!G11)/2</f>
        <v>2.1187173596941644</v>
      </c>
      <c r="G11" s="148">
        <f>(Finiere!L13+Pietrastretta!H11)/2</f>
        <v>2.3829986336678366</v>
      </c>
      <c r="H11" s="148">
        <f>(Finiere!M13+Pietrastretta!I11)/2</f>
        <v>2.3357597052916752</v>
      </c>
      <c r="I11" s="148">
        <f>(Finiere!N13+Pietrastretta!J11)/2</f>
        <v>2.2397927925710905</v>
      </c>
      <c r="J11" s="148">
        <f>(Finiere!O13+Pietrastretta!K11)/2</f>
        <v>2.2885207769155129</v>
      </c>
      <c r="K11" s="148">
        <f>(Finiere!P13+Pietrastretta!L11)/2</f>
        <v>2.3593791694797557</v>
      </c>
      <c r="L11" s="148">
        <f>(Finiere!Q13+Pietrastretta!M11)/2</f>
        <v>2.2885207769155129</v>
      </c>
      <c r="M11" s="148">
        <f>(Finiere!R13+Pietrastretta!N11)/2</f>
        <v>2.120206415662425</v>
      </c>
      <c r="N11" s="148">
        <f>(Finiere!S13+Pietrastretta!O11)/2</f>
        <v>1.8559251416887523</v>
      </c>
      <c r="O11" s="148">
        <f>(Finiere!T13+Pietrastretta!P11)/2</f>
        <v>1.9297616461895171</v>
      </c>
      <c r="P11" s="149">
        <v>0</v>
      </c>
    </row>
    <row r="12" spans="4:16" x14ac:dyDescent="0.3">
      <c r="D12" s="142">
        <v>0.33333333333333398</v>
      </c>
      <c r="E12" s="147">
        <f>(Finiere!J14+Pietrastretta!F12)/2</f>
        <v>1.4798853864515915</v>
      </c>
      <c r="F12" s="148">
        <f>(Finiere!K14+Pietrastretta!G12)/2</f>
        <v>1.6208979273907336</v>
      </c>
      <c r="G12" s="148">
        <f>(Finiere!L14+Pietrastretta!H12)/2</f>
        <v>1.8182384479664975</v>
      </c>
      <c r="H12" s="148">
        <f>(Finiere!M14+Pietrastretta!I12)/2</f>
        <v>1.7900263101862897</v>
      </c>
      <c r="I12" s="148">
        <f>(Finiere!N14+Pietrastretta!J12)/2</f>
        <v>1.719544113697667</v>
      </c>
      <c r="J12" s="148">
        <f>(Finiere!O14+Pietrastretta!K12)/2</f>
        <v>1.7618141724060818</v>
      </c>
      <c r="K12" s="148">
        <f>(Finiere!P14+Pietrastretta!L12)/2</f>
        <v>1.8041323790763935</v>
      </c>
      <c r="L12" s="148">
        <f>(Finiere!Q14+Pietrastretta!M12)/2</f>
        <v>1.7618141724060818</v>
      </c>
      <c r="M12" s="148">
        <f>(Finiere!R14+Pietrastretta!N12)/2</f>
        <v>1.6349558483189406</v>
      </c>
      <c r="N12" s="148">
        <f>(Finiere!S14+Pietrastretta!O12)/2</f>
        <v>1.4376153277431767</v>
      </c>
      <c r="O12" s="148">
        <f>(Finiere!T14+Pietrastretta!P12)/2</f>
        <v>1.5080493762699025</v>
      </c>
      <c r="P12" s="149">
        <v>0</v>
      </c>
    </row>
    <row r="13" spans="4:16" x14ac:dyDescent="0.3">
      <c r="D13" s="142">
        <v>0.375</v>
      </c>
      <c r="E13" s="147">
        <f>(Finiere!J15+Pietrastretta!F13)/2</f>
        <v>0.21369863013698626</v>
      </c>
      <c r="F13" s="148">
        <f>(Finiere!K15+Pietrastretta!G13)/2</f>
        <v>0.22191780821917806</v>
      </c>
      <c r="G13" s="148">
        <f>(Finiere!L15+Pietrastretta!H13)/2</f>
        <v>0.24657534246575338</v>
      </c>
      <c r="H13" s="148">
        <f>(Finiere!M15+Pietrastretta!I13)/2</f>
        <v>0.24657534246575338</v>
      </c>
      <c r="I13" s="148">
        <f>(Finiere!N15+Pietrastretta!J13)/2</f>
        <v>0.23835616438356161</v>
      </c>
      <c r="J13" s="148">
        <f>(Finiere!O15+Pietrastretta!K13)/2</f>
        <v>0.24657534246575338</v>
      </c>
      <c r="K13" s="148">
        <f>(Finiere!P15+Pietrastretta!L13)/2</f>
        <v>0.24657534246575338</v>
      </c>
      <c r="L13" s="148">
        <f>(Finiere!Q15+Pietrastretta!M13)/2</f>
        <v>0.24657534246575338</v>
      </c>
      <c r="M13" s="148">
        <f>(Finiere!R15+Pietrastretta!N13)/2</f>
        <v>0.23013698630136981</v>
      </c>
      <c r="N13" s="148">
        <f>(Finiere!S15+Pietrastretta!O13)/2</f>
        <v>0.20547945205479448</v>
      </c>
      <c r="O13" s="148">
        <f>(Finiere!T15+Pietrastretta!P13)/2</f>
        <v>0.22191780821917806</v>
      </c>
      <c r="P13" s="149">
        <v>0</v>
      </c>
    </row>
    <row r="14" spans="4:16" x14ac:dyDescent="0.3">
      <c r="D14" s="142">
        <v>0.41666666666666702</v>
      </c>
      <c r="E14" s="147">
        <f>(Finiere!J16+Pietrastretta!F14)/2</f>
        <v>3.0385665174793148</v>
      </c>
      <c r="F14" s="148">
        <f>(Finiere!K16+Pietrastretta!G14)/2</f>
        <v>3.4859429350355597</v>
      </c>
      <c r="G14" s="148">
        <f>(Finiere!L16+Pietrastretta!H14)/2</f>
        <v>3.9410300881963662</v>
      </c>
      <c r="H14" s="148">
        <f>(Finiere!M16+Pietrastretta!I14)/2</f>
        <v>3.830149825757875</v>
      </c>
      <c r="I14" s="148">
        <f>(Finiere!N16+Pietrastretta!J14)/2</f>
        <v>3.6599740642978578</v>
      </c>
      <c r="J14" s="148">
        <f>(Finiere!O16+Pietrastretta!K14)/2</f>
        <v>3.7192695633193837</v>
      </c>
      <c r="K14" s="148">
        <f>(Finiere!P16+Pietrastretta!L14)/2</f>
        <v>3.8855899569771202</v>
      </c>
      <c r="L14" s="148">
        <f>(Finiere!Q16+Pietrastretta!M14)/2</f>
        <v>3.7192695633193837</v>
      </c>
      <c r="M14" s="148">
        <f>(Finiere!R16+Pietrastretta!N14)/2</f>
        <v>3.4343581716185945</v>
      </c>
      <c r="N14" s="148">
        <f>(Finiere!S16+Pietrastretta!O14)/2</f>
        <v>2.9792710184577884</v>
      </c>
      <c r="O14" s="148">
        <f>(Finiere!T16+Pietrastretta!P14)/2</f>
        <v>3.0424218852815956</v>
      </c>
      <c r="P14" s="149">
        <v>0</v>
      </c>
    </row>
    <row r="15" spans="4:16" x14ac:dyDescent="0.3">
      <c r="D15" s="142">
        <v>0.45833333333333398</v>
      </c>
      <c r="E15" s="147">
        <f>(Finiere!J17+Pietrastretta!F15)/2</f>
        <v>3.6941857591168161</v>
      </c>
      <c r="F15" s="148">
        <f>(Finiere!K17+Pietrastretta!G15)/2</f>
        <v>4.2508721735808921</v>
      </c>
      <c r="G15" s="148">
        <f>(Finiere!L17+Pietrastretta!H15)/2</f>
        <v>4.8081922152235288</v>
      </c>
      <c r="H15" s="148">
        <f>(Finiere!M17+Pietrastretta!I15)/2</f>
        <v>4.6690998150048308</v>
      </c>
      <c r="I15" s="148">
        <f>(Finiere!N17+Pietrastretta!J15)/2</f>
        <v>4.4601444010875015</v>
      </c>
      <c r="J15" s="148">
        <f>(Finiere!O17+Pietrastretta!K15)/2</f>
        <v>4.530007414786132</v>
      </c>
      <c r="K15" s="148">
        <f>(Finiere!P17+Pietrastretta!L15)/2</f>
        <v>4.7386460151141794</v>
      </c>
      <c r="L15" s="148">
        <f>(Finiere!Q17+Pietrastretta!M15)/2</f>
        <v>4.530007414786132</v>
      </c>
      <c r="M15" s="148">
        <f>(Finiere!R17+Pietrastretta!N15)/2</f>
        <v>4.1816427870608228</v>
      </c>
      <c r="N15" s="148">
        <f>(Finiere!S17+Pietrastretta!O15)/2</f>
        <v>3.6243227454181861</v>
      </c>
      <c r="O15" s="148">
        <f>(Finiere!T17+Pietrastretta!P15)/2</f>
        <v>3.6945025727060976</v>
      </c>
      <c r="P15" s="149">
        <v>0</v>
      </c>
    </row>
    <row r="16" spans="4:16" x14ac:dyDescent="0.3">
      <c r="D16" s="142">
        <v>0.5</v>
      </c>
      <c r="E16" s="147">
        <f>(Finiere!J18+Pietrastretta!F16)/2</f>
        <v>4.3758151717437794</v>
      </c>
      <c r="F16" s="148">
        <f>(Finiere!K18+Pietrastretta!G16)/2</f>
        <v>5.0721470460155418</v>
      </c>
      <c r="G16" s="148">
        <f>(Finiere!L18+Pietrastretta!H16)/2</f>
        <v>5.7439748175459728</v>
      </c>
      <c r="H16" s="148">
        <f>(Finiere!M18+Pietrastretta!I16)/2</f>
        <v>5.5668288361353664</v>
      </c>
      <c r="I16" s="148">
        <f>(Finiere!N18+Pietrastretta!J16)/2</f>
        <v>5.3133619153901215</v>
      </c>
      <c r="J16" s="148">
        <f>(Finiere!O18+Pietrastretta!K16)/2</f>
        <v>5.3896828547247591</v>
      </c>
      <c r="K16" s="148">
        <f>(Finiere!P18+Pietrastretta!L16)/2</f>
        <v>5.6554018268406692</v>
      </c>
      <c r="L16" s="148">
        <f>(Finiere!Q18+Pietrastretta!M16)/2</f>
        <v>5.3896828547247591</v>
      </c>
      <c r="M16" s="148">
        <f>(Finiere!R18+Pietrastretta!N16)/2</f>
        <v>4.9713220039395729</v>
      </c>
      <c r="N16" s="148">
        <f>(Finiere!S18+Pietrastretta!O16)/2</f>
        <v>4.2994942324091419</v>
      </c>
      <c r="O16" s="148">
        <f>(Finiere!T18+Pietrastretta!P16)/2</f>
        <v>4.3635631203731151</v>
      </c>
      <c r="P16" s="149">
        <v>0</v>
      </c>
    </row>
    <row r="17" spans="4:18" x14ac:dyDescent="0.3">
      <c r="D17" s="142">
        <v>0.54166666666666696</v>
      </c>
      <c r="E17" s="147">
        <f>(Finiere!J19+Pietrastretta!F17)/2</f>
        <v>4.4485622483600267</v>
      </c>
      <c r="F17" s="148">
        <f>(Finiere!K19+Pietrastretta!G17)/2</f>
        <v>5.1907168589553594</v>
      </c>
      <c r="G17" s="148">
        <f>(Finiere!L19+Pietrastretta!H17)/2</f>
        <v>5.8845399034258872</v>
      </c>
      <c r="H17" s="148">
        <f>(Finiere!M19+Pietrastretta!I17)/2</f>
        <v>5.6929598050114532</v>
      </c>
      <c r="I17" s="148">
        <f>(Finiere!N19+Pietrastretta!J17)/2</f>
        <v>5.4297554404522046</v>
      </c>
      <c r="J17" s="148">
        <f>(Finiere!O19+Pietrastretta!K17)/2</f>
        <v>5.5013797065970191</v>
      </c>
      <c r="K17" s="148">
        <f>(Finiere!P19+Pietrastretta!L17)/2</f>
        <v>5.7887498542186702</v>
      </c>
      <c r="L17" s="148">
        <f>(Finiere!Q19+Pietrastretta!M17)/2</f>
        <v>5.5013797065970191</v>
      </c>
      <c r="M17" s="148">
        <f>(Finiere!R19+Pietrastretta!N17)/2</f>
        <v>5.070761026685739</v>
      </c>
      <c r="N17" s="148">
        <f>(Finiere!S19+Pietrastretta!O17)/2</f>
        <v>4.3769379822152121</v>
      </c>
      <c r="O17" s="148">
        <f>(Finiere!T19+Pietrastretta!P17)/2</f>
        <v>4.4243964652976242</v>
      </c>
      <c r="P17" s="149">
        <v>0</v>
      </c>
    </row>
    <row r="18" spans="4:18" x14ac:dyDescent="0.3">
      <c r="D18" s="142">
        <v>0.58333333333333404</v>
      </c>
      <c r="E18" s="147">
        <f>(Finiere!J20+Pietrastretta!F18)/2</f>
        <v>4.695622280308875</v>
      </c>
      <c r="F18" s="148">
        <f>(Finiere!K20+Pietrastretta!G18)/2</f>
        <v>5.4883483002164519</v>
      </c>
      <c r="G18" s="148">
        <f>(Finiere!L20+Pietrastretta!H18)/2</f>
        <v>6.2236614064126661</v>
      </c>
      <c r="H18" s="148">
        <f>(Finiere!M20+Pietrastretta!I18)/2</f>
        <v>6.018303287221852</v>
      </c>
      <c r="I18" s="148">
        <f>(Finiere!N20+Pietrastretta!J18)/2</f>
        <v>5.7389725652913111</v>
      </c>
      <c r="J18" s="148">
        <f>(Finiere!O20+Pietrastretta!K18)/2</f>
        <v>5.8129451680310371</v>
      </c>
      <c r="K18" s="148">
        <f>(Finiere!P20+Pietrastretta!L18)/2</f>
        <v>6.1209823468172591</v>
      </c>
      <c r="L18" s="148">
        <f>(Finiere!Q20+Pietrastretta!M18)/2</f>
        <v>5.8129451680310371</v>
      </c>
      <c r="M18" s="148">
        <f>(Finiere!R20+Pietrastretta!N18)/2</f>
        <v>5.3569627837653631</v>
      </c>
      <c r="N18" s="148">
        <f>(Finiere!S20+Pietrastretta!O18)/2</f>
        <v>4.6216496775691489</v>
      </c>
      <c r="O18" s="148">
        <f>(Finiere!T20+Pietrastretta!P18)/2</f>
        <v>4.6669158234531931</v>
      </c>
      <c r="P18" s="149">
        <v>0</v>
      </c>
    </row>
    <row r="19" spans="4:18" x14ac:dyDescent="0.3">
      <c r="D19" s="142">
        <v>0.625</v>
      </c>
      <c r="E19" s="147">
        <f>(Finiere!J21+Pietrastretta!F19)/2</f>
        <v>4.9619029786469131</v>
      </c>
      <c r="F19" s="148">
        <f>(Finiere!K21+Pietrastretta!G19)/2</f>
        <v>5.8000726499247293</v>
      </c>
      <c r="G19" s="148">
        <f>(Finiere!L21+Pietrastretta!H19)/2</f>
        <v>6.577238853479332</v>
      </c>
      <c r="H19" s="148">
        <f>(Finiere!M21+Pietrastretta!I19)/2</f>
        <v>6.3600710021944771</v>
      </c>
      <c r="I19" s="148">
        <f>(Finiere!N21+Pietrastretta!J19)/2</f>
        <v>6.0648209591287996</v>
      </c>
      <c r="J19" s="148">
        <f>(Finiere!O21+Pietrastretta!K19)/2</f>
        <v>6.1429031509096212</v>
      </c>
      <c r="K19" s="148">
        <f>(Finiere!P21+Pietrastretta!L19)/2</f>
        <v>6.4686549278369041</v>
      </c>
      <c r="L19" s="148">
        <f>(Finiere!Q21+Pietrastretta!M19)/2</f>
        <v>6.1429031509096212</v>
      </c>
      <c r="M19" s="148">
        <f>(Finiere!R21+Pietrastretta!N19)/2</f>
        <v>5.6609869904206951</v>
      </c>
      <c r="N19" s="148">
        <f>(Finiere!S21+Pietrastretta!O19)/2</f>
        <v>4.8838207868660923</v>
      </c>
      <c r="O19" s="148">
        <f>(Finiere!T21+Pietrastretta!P19)/2</f>
        <v>4.9314012447853086</v>
      </c>
      <c r="P19" s="149">
        <v>0</v>
      </c>
    </row>
    <row r="20" spans="4:18" x14ac:dyDescent="0.3">
      <c r="D20" s="142">
        <v>0.66666666666666696</v>
      </c>
      <c r="E20" s="147">
        <f>(Finiere!J22+Pietrastretta!F20)/2</f>
        <v>5.2178203096662923</v>
      </c>
      <c r="F20" s="148">
        <f>(Finiere!K22+Pietrastretta!G20)/2</f>
        <v>6.1088577270524134</v>
      </c>
      <c r="G20" s="148">
        <f>(Finiere!L22+Pietrastretta!H20)/2</f>
        <v>6.92915423290132</v>
      </c>
      <c r="H20" s="148">
        <f>(Finiere!M22+Pietrastretta!I20)/2</f>
        <v>6.6975522646126384</v>
      </c>
      <c r="I20" s="148">
        <f>(Finiere!N22+Pietrastretta!J20)/2</f>
        <v>6.3855197679482227</v>
      </c>
      <c r="J20" s="148">
        <f>(Finiere!O22+Pietrastretta!K20)/2</f>
        <v>6.4659502963239559</v>
      </c>
      <c r="K20" s="148">
        <f>(Finiere!P22+Pietrastretta!L20)/2</f>
        <v>6.8133532487569797</v>
      </c>
      <c r="L20" s="148">
        <f>(Finiere!Q22+Pietrastretta!M20)/2</f>
        <v>6.4659502963239559</v>
      </c>
      <c r="M20" s="148">
        <f>(Finiere!R22+Pietrastretta!N20)/2</f>
        <v>5.9576862871394649</v>
      </c>
      <c r="N20" s="148">
        <f>(Finiere!S22+Pietrastretta!O20)/2</f>
        <v>5.1373897812905582</v>
      </c>
      <c r="O20" s="148">
        <f>(Finiere!T22+Pietrastretta!P20)/2</f>
        <v>5.1824498538976851</v>
      </c>
      <c r="P20" s="149">
        <v>0</v>
      </c>
    </row>
    <row r="21" spans="4:18" x14ac:dyDescent="0.3">
      <c r="D21" s="142">
        <v>0.70833333333333404</v>
      </c>
      <c r="E21" s="147">
        <f>(Finiere!J23+Pietrastretta!F21)/2</f>
        <v>4.4562960949862997</v>
      </c>
      <c r="F21" s="148">
        <f>(Finiere!K23+Pietrastretta!G21)/2</f>
        <v>5.2476399474010265</v>
      </c>
      <c r="G21" s="148">
        <f>(Finiere!L23+Pietrastretta!H21)/2</f>
        <v>5.9578114718403965</v>
      </c>
      <c r="H21" s="148">
        <f>(Finiere!M23+Pietrastretta!I21)/2</f>
        <v>5.7498289677397958</v>
      </c>
      <c r="I21" s="148">
        <f>(Finiere!N23+Pietrastretta!J21)/2</f>
        <v>5.4784413755765708</v>
      </c>
      <c r="J21" s="148">
        <f>(Finiere!O23+Pietrastretta!K21)/2</f>
        <v>5.5418464636391933</v>
      </c>
      <c r="K21" s="148">
        <f>(Finiere!P23+Pietrastretta!L21)/2</f>
        <v>5.8538202197900953</v>
      </c>
      <c r="L21" s="148">
        <f>(Finiere!Q23+Pietrastretta!M21)/2</f>
        <v>5.5418464636391933</v>
      </c>
      <c r="M21" s="148">
        <f>(Finiere!R23+Pietrastretta!N21)/2</f>
        <v>5.1030625313630473</v>
      </c>
      <c r="N21" s="148">
        <f>(Finiere!S23+Pietrastretta!O21)/2</f>
        <v>4.3928910069236764</v>
      </c>
      <c r="O21" s="148">
        <f>(Finiere!T23+Pietrastretta!P21)/2</f>
        <v>4.415709930998621</v>
      </c>
      <c r="P21" s="149">
        <v>0</v>
      </c>
    </row>
    <row r="22" spans="4:18" x14ac:dyDescent="0.3">
      <c r="D22" s="142">
        <v>0.750000000000001</v>
      </c>
      <c r="E22" s="147">
        <f>(Finiere!J24+Pietrastretta!F22)/2</f>
        <v>3.8542032635758527</v>
      </c>
      <c r="F22" s="148">
        <f>(Finiere!K24+Pietrastretta!G22)/2</f>
        <v>4.5871876133483269</v>
      </c>
      <c r="G22" s="148">
        <f>(Finiere!L24+Pietrastretta!H22)/2</f>
        <v>5.2167584866132612</v>
      </c>
      <c r="H22" s="148">
        <f>(Finiere!M24+Pietrastretta!I22)/2</f>
        <v>5.0205857146067006</v>
      </c>
      <c r="I22" s="148">
        <f>(Finiere!N24+Pietrastretta!J22)/2</f>
        <v>4.7780332948506281</v>
      </c>
      <c r="J22" s="148">
        <f>(Finiere!O24+Pietrastretta!K22)/2</f>
        <v>4.824412942600139</v>
      </c>
      <c r="K22" s="148">
        <f>(Finiere!P24+Pietrastretta!L22)/2</f>
        <v>5.1186721006099809</v>
      </c>
      <c r="L22" s="148">
        <f>(Finiere!Q24+Pietrastretta!M22)/2</f>
        <v>4.824412942600139</v>
      </c>
      <c r="M22" s="148">
        <f>(Finiere!R24+Pietrastretta!N22)/2</f>
        <v>4.4373944890912771</v>
      </c>
      <c r="N22" s="148">
        <f>(Finiere!S24+Pietrastretta!O22)/2</f>
        <v>3.8078236158263419</v>
      </c>
      <c r="O22" s="148">
        <f>(Finiere!T24+Pietrastretta!P22)/2</f>
        <v>3.8024965253220833</v>
      </c>
      <c r="P22" s="149">
        <v>0</v>
      </c>
    </row>
    <row r="23" spans="4:18" x14ac:dyDescent="0.3">
      <c r="D23" s="142">
        <v>0.79166666666666696</v>
      </c>
      <c r="E23" s="147">
        <f>(Finiere!J25+Pietrastretta!F23)/2</f>
        <v>3.1706851668968854</v>
      </c>
      <c r="F23" s="148">
        <f>(Finiere!K25+Pietrastretta!G23)/2</f>
        <v>3.7365720149066082</v>
      </c>
      <c r="G23" s="148">
        <f>(Finiere!L25+Pietrastretta!H23)/2</f>
        <v>4.2427618098925866</v>
      </c>
      <c r="H23" s="148">
        <f>(Finiere!M25+Pietrastretta!I23)/2</f>
        <v>4.0938279662621877</v>
      </c>
      <c r="I23" s="148">
        <f>(Finiere!N25+Pietrastretta!J23)/2</f>
        <v>3.9002757273284621</v>
      </c>
      <c r="J23" s="148">
        <f>(Finiere!O25+Pietrastretta!K23)/2</f>
        <v>3.9448941226317888</v>
      </c>
      <c r="K23" s="148">
        <f>(Finiere!P25+Pietrastretta!L23)/2</f>
        <v>4.1682948880773871</v>
      </c>
      <c r="L23" s="148">
        <f>(Finiere!Q25+Pietrastretta!M23)/2</f>
        <v>3.9448941226317888</v>
      </c>
      <c r="M23" s="148">
        <f>(Finiere!R25+Pietrastretta!N23)/2</f>
        <v>3.6322565665795365</v>
      </c>
      <c r="N23" s="148">
        <f>(Finiere!S25+Pietrastretta!O23)/2</f>
        <v>3.1260667715935586</v>
      </c>
      <c r="O23" s="148">
        <f>(Finiere!T25+Pietrastretta!P23)/2</f>
        <v>3.1408366403850128</v>
      </c>
      <c r="P23" s="149">
        <v>0</v>
      </c>
    </row>
    <row r="24" spans="4:18" x14ac:dyDescent="0.3">
      <c r="D24" s="142">
        <v>0.83333333333333404</v>
      </c>
      <c r="E24" s="147">
        <f>(Finiere!J26+Pietrastretta!F24)/2</f>
        <v>2.2335210390544171</v>
      </c>
      <c r="F24" s="148">
        <f>(Finiere!K26+Pietrastretta!G24)/2</f>
        <v>2.644067154637344</v>
      </c>
      <c r="G24" s="148">
        <f>(Finiere!L26+Pietrastretta!H24)/2</f>
        <v>3.004409711336919</v>
      </c>
      <c r="H24" s="148">
        <f>(Finiere!M26+Pietrastretta!I24)/2</f>
        <v>2.8954977375807682</v>
      </c>
      <c r="I24" s="148">
        <f>(Finiere!N26+Pietrastretta!J24)/2</f>
        <v>2.7572315563882182</v>
      </c>
      <c r="J24" s="148">
        <f>(Finiere!O26+Pietrastretta!K24)/2</f>
        <v>2.7865857638246174</v>
      </c>
      <c r="K24" s="148">
        <f>(Finiere!P26+Pietrastretta!L24)/2</f>
        <v>2.9499537244588434</v>
      </c>
      <c r="L24" s="148">
        <f>(Finiere!Q26+Pietrastretta!M24)/2</f>
        <v>2.7865857638246174</v>
      </c>
      <c r="M24" s="148">
        <f>(Finiere!R26+Pietrastretta!N24)/2</f>
        <v>2.5645093883175925</v>
      </c>
      <c r="N24" s="148">
        <f>(Finiere!S26+Pietrastretta!O24)/2</f>
        <v>2.2041668316180179</v>
      </c>
      <c r="O24" s="148">
        <f>(Finiere!T26+Pietrastretta!P24)/2</f>
        <v>2.2084192596127408</v>
      </c>
      <c r="P24" s="149">
        <v>0</v>
      </c>
    </row>
    <row r="25" spans="4:18" x14ac:dyDescent="0.3">
      <c r="D25" s="142">
        <v>0.875000000000001</v>
      </c>
      <c r="E25" s="147">
        <f>(Finiere!J27+Pietrastretta!F25)/2</f>
        <v>1.9572351942342281</v>
      </c>
      <c r="F25" s="148">
        <f>(Finiere!K27+Pietrastretta!G25)/2</f>
        <v>2.2085239011832627</v>
      </c>
      <c r="G25" s="148">
        <f>(Finiere!L27+Pietrastretta!H25)/2</f>
        <v>2.4900007382687486</v>
      </c>
      <c r="H25" s="148">
        <f>(Finiere!M27+Pietrastretta!I25)/2</f>
        <v>2.4309520777985467</v>
      </c>
      <c r="I25" s="148">
        <f>(Finiere!N27+Pietrastretta!J25)/2</f>
        <v>2.3272850220250172</v>
      </c>
      <c r="J25" s="148">
        <f>(Finiere!O27+Pietrastretta!K25)/2</f>
        <v>2.371903417328344</v>
      </c>
      <c r="K25" s="148">
        <f>(Finiere!P27+Pietrastretta!L25)/2</f>
        <v>2.4604764080336476</v>
      </c>
      <c r="L25" s="148">
        <f>(Finiere!Q27+Pietrastretta!M25)/2</f>
        <v>2.371903417328344</v>
      </c>
      <c r="M25" s="148">
        <f>(Finiere!R27+Pietrastretta!N25)/2</f>
        <v>2.1940936360163872</v>
      </c>
      <c r="N25" s="148">
        <f>(Finiere!S27+Pietrastretta!O25)/2</f>
        <v>1.9126167989309013</v>
      </c>
      <c r="O25" s="148">
        <f>(Finiere!T27+Pietrastretta!P25)/2</f>
        <v>1.9723292593024537</v>
      </c>
      <c r="P25" s="149">
        <v>0</v>
      </c>
    </row>
    <row r="26" spans="4:18" x14ac:dyDescent="0.3">
      <c r="D26" s="142">
        <v>0.91666666666666696</v>
      </c>
      <c r="E26" s="147">
        <f>(Finiere!J28+Pietrastretta!F26)/2</f>
        <v>1.187236296287578</v>
      </c>
      <c r="F26" s="148">
        <f>(Finiere!K28+Pietrastretta!G26)/2</f>
        <v>1.3737075749583521</v>
      </c>
      <c r="G26" s="148">
        <f>(Finiere!L28+Pietrastretta!H26)/2</f>
        <v>1.5552099839613787</v>
      </c>
      <c r="H26" s="148">
        <f>(Finiere!M28+Pietrastretta!I26)/2</f>
        <v>1.507971055585217</v>
      </c>
      <c r="I26" s="148">
        <f>(Finiere!N28+Pietrastretta!J26)/2</f>
        <v>1.4395970978548478</v>
      </c>
      <c r="J26" s="148">
        <f>(Finiere!O28+Pietrastretta!K26)/2</f>
        <v>1.460732127209055</v>
      </c>
      <c r="K26" s="148">
        <f>(Finiere!P28+Pietrastretta!L26)/2</f>
        <v>1.5315905197732977</v>
      </c>
      <c r="L26" s="148">
        <f>(Finiere!Q28+Pietrastretta!M26)/2</f>
        <v>1.460732127209055</v>
      </c>
      <c r="M26" s="148">
        <f>(Finiere!R28+Pietrastretta!N26)/2</f>
        <v>1.3476036759363974</v>
      </c>
      <c r="N26" s="148">
        <f>(Finiere!S28+Pietrastretta!O26)/2</f>
        <v>1.1661012669333708</v>
      </c>
      <c r="O26" s="148">
        <f>(Finiere!T28+Pietrastretta!P26)/2</f>
        <v>1.1847518614537047</v>
      </c>
      <c r="P26" s="149">
        <v>0</v>
      </c>
    </row>
    <row r="27" spans="4:18" ht="15" thickBot="1" x14ac:dyDescent="0.35">
      <c r="D27" s="143">
        <v>0.95833333333333404</v>
      </c>
      <c r="E27" s="150">
        <f>(Finiere!J29+Pietrastretta!F27)/2</f>
        <v>0.60303717343644836</v>
      </c>
      <c r="F27" s="151">
        <f>(Finiere!K29+Pietrastretta!G27)/2</f>
        <v>0.67512269705623362</v>
      </c>
      <c r="G27" s="151">
        <f>(Finiere!L29+Pietrastretta!H27)/2</f>
        <v>0.76016002242625058</v>
      </c>
      <c r="H27" s="151">
        <f>(Finiere!M29+Pietrastretta!I27)/2</f>
        <v>0.74375761674008334</v>
      </c>
      <c r="I27" s="151">
        <f>(Finiere!N29+Pietrastretta!J27)/2</f>
        <v>0.71267810733571646</v>
      </c>
      <c r="J27" s="151">
        <f>(Finiere!O29+Pietrastretta!K27)/2</f>
        <v>0.7273552110539161</v>
      </c>
      <c r="K27" s="151">
        <f>(Finiere!P29+Pietrastretta!L27)/2</f>
        <v>0.75195881958316702</v>
      </c>
      <c r="L27" s="151">
        <f>(Finiere!Q29+Pietrastretta!M27)/2</f>
        <v>0.7273552110539161</v>
      </c>
      <c r="M27" s="151">
        <f>(Finiere!R29+Pietrastretta!N27)/2</f>
        <v>0.6733973950882659</v>
      </c>
      <c r="N27" s="151">
        <f>(Finiere!S29+Pietrastretta!O27)/2</f>
        <v>0.58836006971824872</v>
      </c>
      <c r="O27" s="151">
        <f>(Finiere!T29+Pietrastretta!P27)/2</f>
        <v>0.60951307431156443</v>
      </c>
      <c r="P27" s="152">
        <v>0</v>
      </c>
    </row>
    <row r="28" spans="4:18" x14ac:dyDescent="0.3">
      <c r="E28" s="7"/>
      <c r="F28" s="8"/>
      <c r="G28" s="8"/>
      <c r="H28" s="8"/>
      <c r="I28" s="8"/>
      <c r="J28" s="8"/>
      <c r="K28" s="8"/>
      <c r="L28" s="8"/>
      <c r="M28" s="8"/>
      <c r="N28" s="8"/>
      <c r="O28" s="8"/>
      <c r="P28" s="9"/>
    </row>
    <row r="29" spans="4:18" x14ac:dyDescent="0.3">
      <c r="E29" s="7"/>
      <c r="F29" s="8"/>
      <c r="G29" s="8"/>
      <c r="H29" s="8"/>
      <c r="I29" s="8"/>
      <c r="J29" s="8"/>
      <c r="K29" s="8"/>
      <c r="L29" s="8"/>
      <c r="M29" s="8"/>
      <c r="N29" s="8"/>
      <c r="O29" s="8"/>
      <c r="P29" s="9"/>
    </row>
    <row r="30" spans="4:18" x14ac:dyDescent="0.3">
      <c r="E30" s="7"/>
      <c r="F30" s="8"/>
      <c r="G30" s="8"/>
      <c r="H30" s="8"/>
      <c r="I30" s="8"/>
      <c r="J30" s="8"/>
      <c r="K30" s="8"/>
      <c r="L30" s="8"/>
      <c r="M30" s="8"/>
      <c r="N30" s="8"/>
      <c r="O30" s="8"/>
      <c r="P30" s="9"/>
      <c r="R30" t="s">
        <v>17</v>
      </c>
    </row>
    <row r="31" spans="4:18" x14ac:dyDescent="0.3">
      <c r="E31" s="7"/>
      <c r="F31" s="8"/>
      <c r="G31" s="8"/>
      <c r="H31" s="8"/>
      <c r="I31" s="8"/>
      <c r="J31" s="8"/>
      <c r="K31" s="8"/>
      <c r="L31" s="8"/>
      <c r="M31" s="8"/>
      <c r="N31" s="8"/>
      <c r="O31" s="8"/>
      <c r="P31" s="9"/>
    </row>
    <row r="32" spans="4:18" ht="15" thickBot="1" x14ac:dyDescent="0.35">
      <c r="E32" s="17">
        <f>AVERAGE(E4:E27)</f>
        <v>2.6500000000000004</v>
      </c>
      <c r="F32" s="18">
        <f t="shared" ref="F32:O32" si="0">AVERAGE(F4:F27)</f>
        <v>3.0499999999999994</v>
      </c>
      <c r="G32" s="18">
        <f t="shared" si="0"/>
        <v>3.4499999999999993</v>
      </c>
      <c r="H32" s="18">
        <f t="shared" si="0"/>
        <v>3.35</v>
      </c>
      <c r="I32" s="18">
        <f t="shared" si="0"/>
        <v>3.2000000000000006</v>
      </c>
      <c r="J32" s="18">
        <f t="shared" si="0"/>
        <v>3.25</v>
      </c>
      <c r="K32" s="18">
        <f t="shared" si="0"/>
        <v>3.399999999999999</v>
      </c>
      <c r="L32" s="18">
        <f t="shared" si="0"/>
        <v>3.25</v>
      </c>
      <c r="M32" s="18">
        <f t="shared" si="0"/>
        <v>3</v>
      </c>
      <c r="N32" s="18">
        <f t="shared" si="0"/>
        <v>2.6</v>
      </c>
      <c r="O32" s="18">
        <f t="shared" si="0"/>
        <v>2.6500000000000004</v>
      </c>
      <c r="P32" s="19">
        <v>0</v>
      </c>
      <c r="R32">
        <f>AVERAGE(E32:O32)</f>
        <v>3.0772727272727276</v>
      </c>
    </row>
    <row r="38" spans="1:16" x14ac:dyDescent="0.3">
      <c r="E38" t="s">
        <v>22</v>
      </c>
    </row>
    <row r="40" spans="1:16" ht="15" thickBot="1" x14ac:dyDescent="0.35"/>
    <row r="41" spans="1:16" x14ac:dyDescent="0.3">
      <c r="E41" s="4" t="s">
        <v>0</v>
      </c>
      <c r="F41" s="5" t="s">
        <v>1</v>
      </c>
      <c r="G41" s="5" t="s">
        <v>2</v>
      </c>
      <c r="H41" s="5" t="s">
        <v>3</v>
      </c>
      <c r="I41" s="5" t="s">
        <v>2</v>
      </c>
      <c r="J41" s="5" t="s">
        <v>0</v>
      </c>
      <c r="K41" s="5" t="s">
        <v>4</v>
      </c>
      <c r="L41" s="5" t="s">
        <v>3</v>
      </c>
      <c r="M41" s="5" t="s">
        <v>5</v>
      </c>
      <c r="N41" s="5" t="s">
        <v>6</v>
      </c>
      <c r="O41" s="5" t="s">
        <v>7</v>
      </c>
      <c r="P41" s="6" t="s">
        <v>8</v>
      </c>
    </row>
    <row r="42" spans="1:16" x14ac:dyDescent="0.3">
      <c r="E42" s="7"/>
      <c r="F42" s="8"/>
      <c r="G42" s="8"/>
      <c r="H42" s="8"/>
      <c r="I42" s="8"/>
      <c r="J42" s="8"/>
      <c r="K42" s="8"/>
      <c r="L42" s="8"/>
      <c r="M42" s="8"/>
      <c r="N42" s="8"/>
      <c r="O42" s="8"/>
      <c r="P42" s="9"/>
    </row>
    <row r="43" spans="1:16" x14ac:dyDescent="0.3">
      <c r="A43" s="1">
        <v>0</v>
      </c>
      <c r="E43" s="7">
        <f>IF(E4&gt;1.5,0.0165*E4^5-0.4354*E4^4+4.1296*E4^3-16.868*E4^2+31.29*E4-20.873,0)</f>
        <v>0</v>
      </c>
      <c r="F43" s="8">
        <f t="shared" ref="F43:P43" si="1">IF(F4&gt;1.5,0.0165*F4^5-0.4354*F4^4+4.1296*F4^3-16.868*F4^2+31.29*F4-20.873,0)</f>
        <v>0</v>
      </c>
      <c r="G43" s="8">
        <f t="shared" si="1"/>
        <v>0</v>
      </c>
      <c r="H43" s="8">
        <f t="shared" si="1"/>
        <v>0</v>
      </c>
      <c r="I43" s="8">
        <f t="shared" si="1"/>
        <v>0</v>
      </c>
      <c r="J43" s="8">
        <f t="shared" si="1"/>
        <v>0</v>
      </c>
      <c r="K43" s="8">
        <f t="shared" si="1"/>
        <v>0</v>
      </c>
      <c r="L43" s="8">
        <f t="shared" si="1"/>
        <v>0</v>
      </c>
      <c r="M43" s="8">
        <f t="shared" si="1"/>
        <v>0</v>
      </c>
      <c r="N43" s="8">
        <f t="shared" si="1"/>
        <v>0</v>
      </c>
      <c r="O43" s="8">
        <f t="shared" si="1"/>
        <v>0</v>
      </c>
      <c r="P43" s="9">
        <f t="shared" si="1"/>
        <v>0</v>
      </c>
    </row>
    <row r="44" spans="1:16" x14ac:dyDescent="0.3">
      <c r="A44" s="1">
        <v>4.1666666666666699E-2</v>
      </c>
      <c r="E44" s="7">
        <f t="shared" ref="E44:P59" si="2">IF(E5&gt;1.5,0.0165*E5^5-0.4354*E5^4+4.1296*E5^3-16.868*E5^2+31.29*E5-20.873,0)</f>
        <v>0.68985797288886275</v>
      </c>
      <c r="F44" s="8">
        <f t="shared" si="2"/>
        <v>0.85439544713522153</v>
      </c>
      <c r="G44" s="8">
        <f t="shared" si="2"/>
        <v>0.97625827863238257</v>
      </c>
      <c r="H44" s="8">
        <f t="shared" si="2"/>
        <v>0.9630184858854669</v>
      </c>
      <c r="I44" s="8">
        <f t="shared" si="2"/>
        <v>0.92538184959120073</v>
      </c>
      <c r="J44" s="8">
        <f t="shared" si="2"/>
        <v>0.94885213806619007</v>
      </c>
      <c r="K44" s="8">
        <f t="shared" si="2"/>
        <v>0.96973666857724439</v>
      </c>
      <c r="L44" s="8">
        <f t="shared" si="2"/>
        <v>0.94885213806619007</v>
      </c>
      <c r="M44" s="8">
        <f t="shared" si="2"/>
        <v>0.86613222944518853</v>
      </c>
      <c r="N44" s="8">
        <f t="shared" si="2"/>
        <v>0.62054584624486964</v>
      </c>
      <c r="O44" s="8">
        <f t="shared" si="2"/>
        <v>0.73017822118668008</v>
      </c>
      <c r="P44" s="9">
        <f t="shared" si="2"/>
        <v>0</v>
      </c>
    </row>
    <row r="45" spans="1:16" x14ac:dyDescent="0.3">
      <c r="A45" s="1">
        <v>8.3333333333333301E-2</v>
      </c>
      <c r="E45" s="7">
        <f t="shared" si="2"/>
        <v>0.5377115139090769</v>
      </c>
      <c r="F45" s="8">
        <f t="shared" si="2"/>
        <v>0.76206384111181436</v>
      </c>
      <c r="G45" s="8">
        <f t="shared" si="2"/>
        <v>0.92557605430835466</v>
      </c>
      <c r="H45" s="8">
        <f t="shared" si="2"/>
        <v>0.90785553837382693</v>
      </c>
      <c r="I45" s="8">
        <f t="shared" si="2"/>
        <v>0.85729502201613528</v>
      </c>
      <c r="J45" s="8">
        <f t="shared" si="2"/>
        <v>0.88817000328974061</v>
      </c>
      <c r="K45" s="8">
        <f t="shared" si="2"/>
        <v>0.91694179124361952</v>
      </c>
      <c r="L45" s="8">
        <f t="shared" si="2"/>
        <v>0.88817000328974061</v>
      </c>
      <c r="M45" s="8">
        <f t="shared" si="2"/>
        <v>0.77492617631650162</v>
      </c>
      <c r="N45" s="8">
        <f t="shared" si="2"/>
        <v>0.45137129030449685</v>
      </c>
      <c r="O45" s="8">
        <f t="shared" si="2"/>
        <v>0.58683875275091779</v>
      </c>
      <c r="P45" s="9">
        <f t="shared" si="2"/>
        <v>0</v>
      </c>
    </row>
    <row r="46" spans="1:16" x14ac:dyDescent="0.3">
      <c r="A46" s="1">
        <v>0.125</v>
      </c>
      <c r="E46" s="7">
        <f t="shared" si="2"/>
        <v>0.93445471042400285</v>
      </c>
      <c r="F46" s="8">
        <f t="shared" si="2"/>
        <v>1.0350336215002578</v>
      </c>
      <c r="G46" s="8">
        <f t="shared" si="2"/>
        <v>1.190980388521357</v>
      </c>
      <c r="H46" s="8">
        <f t="shared" si="2"/>
        <v>1.1489276712519434</v>
      </c>
      <c r="I46" s="8">
        <f t="shared" si="2"/>
        <v>1.0884389913289887</v>
      </c>
      <c r="J46" s="8">
        <f t="shared" si="2"/>
        <v>1.1131047587721135</v>
      </c>
      <c r="K46" s="8">
        <f t="shared" si="2"/>
        <v>1.1691143882833863</v>
      </c>
      <c r="L46" s="8">
        <f t="shared" si="2"/>
        <v>1.1131047587721135</v>
      </c>
      <c r="M46" s="8">
        <f t="shared" si="2"/>
        <v>1.0303520181210537</v>
      </c>
      <c r="N46" s="8">
        <f t="shared" si="2"/>
        <v>0.91000558963653688</v>
      </c>
      <c r="O46" s="8">
        <f t="shared" si="2"/>
        <v>0.94268176404107251</v>
      </c>
      <c r="P46" s="9">
        <f t="shared" si="2"/>
        <v>0</v>
      </c>
    </row>
    <row r="47" spans="1:16" x14ac:dyDescent="0.3">
      <c r="A47" s="1">
        <v>0.16666666666666699</v>
      </c>
      <c r="E47" s="7">
        <f t="shared" si="2"/>
        <v>0.5546116459630035</v>
      </c>
      <c r="F47" s="8">
        <f t="shared" si="2"/>
        <v>0.76495323631453616</v>
      </c>
      <c r="G47" s="8">
        <f t="shared" si="2"/>
        <v>0.92636435220140712</v>
      </c>
      <c r="H47" s="8">
        <f t="shared" si="2"/>
        <v>0.91009770940485524</v>
      </c>
      <c r="I47" s="8">
        <f t="shared" si="2"/>
        <v>0.86078773943812692</v>
      </c>
      <c r="J47" s="8">
        <f t="shared" si="2"/>
        <v>0.89217912851036729</v>
      </c>
      <c r="K47" s="8">
        <f t="shared" si="2"/>
        <v>0.91842199274485736</v>
      </c>
      <c r="L47" s="8">
        <f t="shared" si="2"/>
        <v>0.89217912851036729</v>
      </c>
      <c r="M47" s="8">
        <f t="shared" si="2"/>
        <v>0.78178326605827309</v>
      </c>
      <c r="N47" s="8">
        <f t="shared" si="2"/>
        <v>0.46746572186379254</v>
      </c>
      <c r="O47" s="8">
        <f t="shared" si="2"/>
        <v>0.60680499384524111</v>
      </c>
      <c r="P47" s="9">
        <f t="shared" si="2"/>
        <v>0</v>
      </c>
    </row>
    <row r="48" spans="1:16" x14ac:dyDescent="0.3">
      <c r="A48" s="1">
        <v>0.20833333333333301</v>
      </c>
      <c r="E48" s="7">
        <f t="shared" si="2"/>
        <v>0.51027327496521124</v>
      </c>
      <c r="F48" s="8">
        <f t="shared" si="2"/>
        <v>0.7304349467756488</v>
      </c>
      <c r="G48" s="8">
        <f t="shared" si="2"/>
        <v>0.90717496515940965</v>
      </c>
      <c r="H48" s="8">
        <f t="shared" si="2"/>
        <v>0.89009643897997748</v>
      </c>
      <c r="I48" s="8">
        <f t="shared" si="2"/>
        <v>0.83629226644985621</v>
      </c>
      <c r="J48" s="8">
        <f t="shared" si="2"/>
        <v>0.87130976653270764</v>
      </c>
      <c r="K48" s="8">
        <f t="shared" si="2"/>
        <v>0.89883589942786912</v>
      </c>
      <c r="L48" s="8">
        <f t="shared" si="2"/>
        <v>0.87130976653270764</v>
      </c>
      <c r="M48" s="8">
        <f t="shared" si="2"/>
        <v>0.75114468166189496</v>
      </c>
      <c r="N48" s="8">
        <f t="shared" si="2"/>
        <v>0.4165185962249609</v>
      </c>
      <c r="O48" s="8">
        <f t="shared" si="2"/>
        <v>0.56810602710750047</v>
      </c>
      <c r="P48" s="9">
        <f t="shared" si="2"/>
        <v>0</v>
      </c>
    </row>
    <row r="49" spans="1:16" x14ac:dyDescent="0.3">
      <c r="A49" s="1">
        <v>0.25</v>
      </c>
      <c r="E49" s="7">
        <f t="shared" si="2"/>
        <v>0.79087441133590275</v>
      </c>
      <c r="F49" s="8">
        <f t="shared" si="2"/>
        <v>0.91790681174075317</v>
      </c>
      <c r="G49" s="8">
        <f t="shared" si="2"/>
        <v>1.0183980195122295</v>
      </c>
      <c r="H49" s="8">
        <f t="shared" si="2"/>
        <v>1.0053944240712092</v>
      </c>
      <c r="I49" s="8">
        <f t="shared" si="2"/>
        <v>0.97272150011221115</v>
      </c>
      <c r="J49" s="8">
        <f t="shared" si="2"/>
        <v>0.99235255225248054</v>
      </c>
      <c r="K49" s="8">
        <f t="shared" si="2"/>
        <v>1.0118817003697806</v>
      </c>
      <c r="L49" s="8">
        <f t="shared" si="2"/>
        <v>0.99235255225248054</v>
      </c>
      <c r="M49" s="8">
        <f t="shared" si="2"/>
        <v>0.92621847534951129</v>
      </c>
      <c r="N49" s="8">
        <f t="shared" si="2"/>
        <v>0.73682933406145779</v>
      </c>
      <c r="O49" s="8">
        <f t="shared" si="2"/>
        <v>0.82148847432170058</v>
      </c>
      <c r="P49" s="9">
        <f t="shared" si="2"/>
        <v>0</v>
      </c>
    </row>
    <row r="50" spans="1:16" x14ac:dyDescent="0.3">
      <c r="A50" s="1">
        <v>0.29166666666666702</v>
      </c>
      <c r="E50" s="7">
        <f t="shared" si="2"/>
        <v>0.74865231839605784</v>
      </c>
      <c r="F50" s="8">
        <f t="shared" si="2"/>
        <v>0.90861075080706755</v>
      </c>
      <c r="G50" s="8">
        <f t="shared" si="2"/>
        <v>1.0133857750447568</v>
      </c>
      <c r="H50" s="8">
        <f t="shared" si="2"/>
        <v>0.99725886384380757</v>
      </c>
      <c r="I50" s="8">
        <f t="shared" si="2"/>
        <v>0.96271971907356502</v>
      </c>
      <c r="J50" s="8">
        <f t="shared" si="2"/>
        <v>0.98076916521755564</v>
      </c>
      <c r="K50" s="8">
        <f t="shared" si="2"/>
        <v>1.0053298705852818</v>
      </c>
      <c r="L50" s="8">
        <f t="shared" si="2"/>
        <v>0.98076916521755564</v>
      </c>
      <c r="M50" s="8">
        <f t="shared" si="2"/>
        <v>0.90938955378976871</v>
      </c>
      <c r="N50" s="8">
        <f t="shared" si="2"/>
        <v>0.69449673910221676</v>
      </c>
      <c r="O50" s="8">
        <f t="shared" si="2"/>
        <v>0.77351267806068691</v>
      </c>
      <c r="P50" s="9">
        <f t="shared" si="2"/>
        <v>0</v>
      </c>
    </row>
    <row r="51" spans="1:16" x14ac:dyDescent="0.3">
      <c r="A51" s="1">
        <v>0.33333333333333398</v>
      </c>
      <c r="E51" s="7">
        <f t="shared" si="2"/>
        <v>0</v>
      </c>
      <c r="F51" s="8">
        <f t="shared" si="2"/>
        <v>0.29290223884511946</v>
      </c>
      <c r="G51" s="8">
        <f t="shared" si="2"/>
        <v>0.64673984555556885</v>
      </c>
      <c r="H51" s="8">
        <f t="shared" si="2"/>
        <v>0.60732111547853052</v>
      </c>
      <c r="I51" s="8">
        <f t="shared" si="2"/>
        <v>0.49366172038930145</v>
      </c>
      <c r="J51" s="8">
        <f t="shared" si="2"/>
        <v>0.56453368927759939</v>
      </c>
      <c r="K51" s="8">
        <f t="shared" si="2"/>
        <v>0.62743862737238842</v>
      </c>
      <c r="L51" s="8">
        <f t="shared" si="2"/>
        <v>0.56453368927759939</v>
      </c>
      <c r="M51" s="8">
        <f t="shared" si="2"/>
        <v>0.32478848841844865</v>
      </c>
      <c r="N51" s="8">
        <f t="shared" si="2"/>
        <v>0</v>
      </c>
      <c r="O51" s="8">
        <f t="shared" si="2"/>
        <v>-7.7907277714999168E-3</v>
      </c>
      <c r="P51" s="9">
        <f t="shared" si="2"/>
        <v>0</v>
      </c>
    </row>
    <row r="52" spans="1:16" x14ac:dyDescent="0.3">
      <c r="A52" s="1">
        <v>0.375</v>
      </c>
      <c r="E52" s="7">
        <f t="shared" si="2"/>
        <v>0</v>
      </c>
      <c r="F52" s="8">
        <f t="shared" si="2"/>
        <v>0</v>
      </c>
      <c r="G52" s="8">
        <f t="shared" si="2"/>
        <v>0</v>
      </c>
      <c r="H52" s="8">
        <f t="shared" si="2"/>
        <v>0</v>
      </c>
      <c r="I52" s="8">
        <f t="shared" si="2"/>
        <v>0</v>
      </c>
      <c r="J52" s="8">
        <f t="shared" si="2"/>
        <v>0</v>
      </c>
      <c r="K52" s="8">
        <f t="shared" si="2"/>
        <v>0</v>
      </c>
      <c r="L52" s="8">
        <f t="shared" si="2"/>
        <v>0</v>
      </c>
      <c r="M52" s="8">
        <f t="shared" si="2"/>
        <v>0</v>
      </c>
      <c r="N52" s="8">
        <f t="shared" si="2"/>
        <v>0</v>
      </c>
      <c r="O52" s="8">
        <f t="shared" si="2"/>
        <v>0</v>
      </c>
      <c r="P52" s="9">
        <f t="shared" si="2"/>
        <v>0</v>
      </c>
    </row>
    <row r="53" spans="1:16" x14ac:dyDescent="0.3">
      <c r="A53" s="1">
        <v>0.41666666666666702</v>
      </c>
      <c r="E53" s="7">
        <f t="shared" si="2"/>
        <v>1.4760107345719895</v>
      </c>
      <c r="F53" s="8">
        <f t="shared" si="2"/>
        <v>2.3570507600293134</v>
      </c>
      <c r="G53" s="8">
        <f t="shared" si="2"/>
        <v>3.8829647053076748</v>
      </c>
      <c r="H53" s="8">
        <f t="shared" si="2"/>
        <v>3.4521557440602102</v>
      </c>
      <c r="I53" s="8">
        <f t="shared" si="2"/>
        <v>2.8643541420761842</v>
      </c>
      <c r="J53" s="8">
        <f t="shared" si="2"/>
        <v>3.0589323083392976</v>
      </c>
      <c r="K53" s="8">
        <f t="shared" si="2"/>
        <v>3.6629268534731843</v>
      </c>
      <c r="L53" s="8">
        <f t="shared" si="2"/>
        <v>3.0589323083392976</v>
      </c>
      <c r="M53" s="8">
        <f t="shared" si="2"/>
        <v>2.2249185247977614</v>
      </c>
      <c r="N53" s="8">
        <f t="shared" si="2"/>
        <v>1.4011157815540578</v>
      </c>
      <c r="O53" s="8">
        <f t="shared" si="2"/>
        <v>1.481188264554266</v>
      </c>
      <c r="P53" s="9">
        <f t="shared" si="2"/>
        <v>0</v>
      </c>
    </row>
    <row r="54" spans="1:16" x14ac:dyDescent="0.3">
      <c r="A54" s="1">
        <v>0.45833333333333398</v>
      </c>
      <c r="E54" s="7">
        <f t="shared" si="2"/>
        <v>2.975276065552368</v>
      </c>
      <c r="F54" s="8">
        <f t="shared" si="2"/>
        <v>5.2744589210782813</v>
      </c>
      <c r="G54" s="8">
        <f t="shared" si="2"/>
        <v>8.3442794778990397</v>
      </c>
      <c r="H54" s="8">
        <f t="shared" si="2"/>
        <v>7.5243006532086447</v>
      </c>
      <c r="I54" s="8">
        <f t="shared" si="2"/>
        <v>6.3540340249678771</v>
      </c>
      <c r="J54" s="8">
        <f t="shared" si="2"/>
        <v>6.736015445334818</v>
      </c>
      <c r="K54" s="8">
        <f t="shared" si="2"/>
        <v>7.9307401992104651</v>
      </c>
      <c r="L54" s="8">
        <f t="shared" si="2"/>
        <v>6.736015445334818</v>
      </c>
      <c r="M54" s="8">
        <f t="shared" si="2"/>
        <v>4.9408427177939878</v>
      </c>
      <c r="N54" s="8">
        <f t="shared" si="2"/>
        <v>2.7526746373392861</v>
      </c>
      <c r="O54" s="8">
        <f t="shared" si="2"/>
        <v>2.9763203885023337</v>
      </c>
      <c r="P54" s="9">
        <f t="shared" si="2"/>
        <v>0</v>
      </c>
    </row>
    <row r="55" spans="1:16" x14ac:dyDescent="0.3">
      <c r="A55" s="1">
        <v>0.5</v>
      </c>
      <c r="E55" s="7">
        <f t="shared" si="2"/>
        <v>5.90679307504276</v>
      </c>
      <c r="F55" s="8">
        <f t="shared" si="2"/>
        <v>9.9631349563594149</v>
      </c>
      <c r="G55" s="8">
        <f t="shared" si="2"/>
        <v>14.148021962264114</v>
      </c>
      <c r="H55" s="8">
        <f t="shared" si="2"/>
        <v>13.066242529763048</v>
      </c>
      <c r="I55" s="8">
        <f t="shared" si="2"/>
        <v>11.479265744797534</v>
      </c>
      <c r="J55" s="8">
        <f t="shared" si="2"/>
        <v>11.959776028122565</v>
      </c>
      <c r="K55" s="8">
        <f t="shared" si="2"/>
        <v>13.611155260574453</v>
      </c>
      <c r="L55" s="8">
        <f t="shared" si="2"/>
        <v>11.959776028122565</v>
      </c>
      <c r="M55" s="8">
        <f t="shared" si="2"/>
        <v>9.3372437564205946</v>
      </c>
      <c r="N55" s="8">
        <f t="shared" si="2"/>
        <v>5.5160411423961371</v>
      </c>
      <c r="O55" s="8">
        <f t="shared" si="2"/>
        <v>5.8431418506661892</v>
      </c>
      <c r="P55" s="9">
        <f t="shared" si="2"/>
        <v>0</v>
      </c>
    </row>
    <row r="56" spans="1:16" x14ac:dyDescent="0.3">
      <c r="A56" s="1">
        <v>0.54166666666666696</v>
      </c>
      <c r="E56" s="7">
        <f t="shared" si="2"/>
        <v>6.2916871384562008</v>
      </c>
      <c r="F56" s="8">
        <f t="shared" si="2"/>
        <v>10.706564624020888</v>
      </c>
      <c r="G56" s="8">
        <f t="shared" si="2"/>
        <v>14.979065715432274</v>
      </c>
      <c r="H56" s="8">
        <f t="shared" si="2"/>
        <v>13.839894279258363</v>
      </c>
      <c r="I56" s="8">
        <f t="shared" si="2"/>
        <v>12.211448000055828</v>
      </c>
      <c r="J56" s="8">
        <f t="shared" si="2"/>
        <v>12.659514242967294</v>
      </c>
      <c r="K56" s="8">
        <f t="shared" si="2"/>
        <v>14.415774412111507</v>
      </c>
      <c r="L56" s="8">
        <f t="shared" si="2"/>
        <v>12.659514242967294</v>
      </c>
      <c r="M56" s="8">
        <f t="shared" si="2"/>
        <v>9.9544842541724741</v>
      </c>
      <c r="N56" s="8">
        <f t="shared" si="2"/>
        <v>5.912643512690142</v>
      </c>
      <c r="O56" s="8">
        <f t="shared" si="2"/>
        <v>6.1625319509870913</v>
      </c>
      <c r="P56" s="9">
        <f t="shared" si="2"/>
        <v>0</v>
      </c>
    </row>
    <row r="57" spans="1:16" x14ac:dyDescent="0.3">
      <c r="A57" s="1">
        <v>0.58333333333333404</v>
      </c>
      <c r="E57" s="7">
        <f t="shared" si="2"/>
        <v>7.6784113837880348</v>
      </c>
      <c r="F57" s="8">
        <f t="shared" si="2"/>
        <v>12.578195515458749</v>
      </c>
      <c r="G57" s="8">
        <f t="shared" si="2"/>
        <v>16.840670654954028</v>
      </c>
      <c r="H57" s="8">
        <f t="shared" si="2"/>
        <v>15.740475816458332</v>
      </c>
      <c r="I57" s="8">
        <f t="shared" si="2"/>
        <v>14.117947869275429</v>
      </c>
      <c r="J57" s="8">
        <f t="shared" si="2"/>
        <v>14.559330404380166</v>
      </c>
      <c r="K57" s="8">
        <f t="shared" si="2"/>
        <v>16.3018886044804</v>
      </c>
      <c r="L57" s="8">
        <f t="shared" si="2"/>
        <v>14.559330404380166</v>
      </c>
      <c r="M57" s="8">
        <f t="shared" si="2"/>
        <v>11.753915095448338</v>
      </c>
      <c r="N57" s="8">
        <f t="shared" si="2"/>
        <v>7.2514960427564752</v>
      </c>
      <c r="O57" s="8">
        <f t="shared" si="2"/>
        <v>7.51166120386684</v>
      </c>
      <c r="P57" s="9">
        <f t="shared" si="2"/>
        <v>0</v>
      </c>
    </row>
    <row r="58" spans="1:16" x14ac:dyDescent="0.3">
      <c r="A58" s="1">
        <v>0.625</v>
      </c>
      <c r="E58" s="7">
        <f t="shared" si="2"/>
        <v>9.2791767064890571</v>
      </c>
      <c r="F58" s="8">
        <f t="shared" si="2"/>
        <v>14.483057214722937</v>
      </c>
      <c r="G58" s="8">
        <f t="shared" si="2"/>
        <v>18.494579543901171</v>
      </c>
      <c r="H58" s="8">
        <f t="shared" si="2"/>
        <v>17.517752417184585</v>
      </c>
      <c r="I58" s="8">
        <f t="shared" si="2"/>
        <v>15.99747563954357</v>
      </c>
      <c r="J58" s="8">
        <f t="shared" si="2"/>
        <v>16.418888931317174</v>
      </c>
      <c r="K58" s="8">
        <f t="shared" si="2"/>
        <v>18.022427177747392</v>
      </c>
      <c r="L58" s="8">
        <f t="shared" si="2"/>
        <v>16.418888931317174</v>
      </c>
      <c r="M58" s="8">
        <f t="shared" si="2"/>
        <v>13.64526554889925</v>
      </c>
      <c r="N58" s="8">
        <f t="shared" si="2"/>
        <v>8.8010442621471334</v>
      </c>
      <c r="O58" s="8">
        <f t="shared" si="2"/>
        <v>9.0916880023796871</v>
      </c>
      <c r="P58" s="9">
        <f t="shared" si="2"/>
        <v>0</v>
      </c>
    </row>
    <row r="59" spans="1:16" x14ac:dyDescent="0.3">
      <c r="A59" s="1">
        <v>0.66666666666666696</v>
      </c>
      <c r="E59" s="7">
        <f t="shared" si="2"/>
        <v>10.877174348624965</v>
      </c>
      <c r="F59" s="8">
        <f t="shared" si="2"/>
        <v>16.236729802079186</v>
      </c>
      <c r="G59" s="8">
        <f t="shared" si="2"/>
        <v>19.784412239996659</v>
      </c>
      <c r="H59" s="8">
        <f t="shared" si="2"/>
        <v>18.977815404888805</v>
      </c>
      <c r="I59" s="8">
        <f t="shared" si="2"/>
        <v>17.638853425446445</v>
      </c>
      <c r="J59" s="8">
        <f t="shared" si="2"/>
        <v>18.010244183151304</v>
      </c>
      <c r="K59" s="8">
        <f t="shared" si="2"/>
        <v>19.401788813262062</v>
      </c>
      <c r="L59" s="8">
        <f t="shared" si="2"/>
        <v>18.010244183151304</v>
      </c>
      <c r="M59" s="8">
        <f t="shared" si="2"/>
        <v>15.399366266525693</v>
      </c>
      <c r="N59" s="8">
        <f t="shared" si="2"/>
        <v>10.371483535533731</v>
      </c>
      <c r="O59" s="8">
        <f t="shared" si="2"/>
        <v>10.654560597843744</v>
      </c>
      <c r="P59" s="9">
        <f t="shared" si="2"/>
        <v>0</v>
      </c>
    </row>
    <row r="60" spans="1:16" x14ac:dyDescent="0.3">
      <c r="A60" s="1">
        <v>0.70833333333333404</v>
      </c>
      <c r="E60" s="7">
        <f t="shared" ref="E60:P66" si="3">IF(E21&gt;1.5,0.0165*E21^5-0.4354*E21^4+4.1296*E21^3-16.868*E21^2+31.29*E21-20.873,0)</f>
        <v>6.333286850263864</v>
      </c>
      <c r="F60" s="8">
        <f t="shared" si="3"/>
        <v>11.065032276824997</v>
      </c>
      <c r="G60" s="8">
        <f t="shared" si="3"/>
        <v>15.400077655442193</v>
      </c>
      <c r="H60" s="8">
        <f t="shared" si="3"/>
        <v>14.183177756605307</v>
      </c>
      <c r="I60" s="8">
        <f t="shared" si="3"/>
        <v>12.516308713160146</v>
      </c>
      <c r="J60" s="8">
        <f t="shared" si="3"/>
        <v>12.91134852285872</v>
      </c>
      <c r="K60" s="8">
        <f t="shared" si="3"/>
        <v>14.799925588489192</v>
      </c>
      <c r="L60" s="8">
        <f t="shared" si="3"/>
        <v>12.91134852285872</v>
      </c>
      <c r="M60" s="8">
        <f t="shared" si="3"/>
        <v>10.156369145507558</v>
      </c>
      <c r="N60" s="8">
        <f t="shared" si="3"/>
        <v>5.9960778555597933</v>
      </c>
      <c r="O60" s="8">
        <f t="shared" si="3"/>
        <v>6.1164178525278778</v>
      </c>
      <c r="P60" s="9">
        <f t="shared" si="3"/>
        <v>0</v>
      </c>
    </row>
    <row r="61" spans="1:16" x14ac:dyDescent="0.3">
      <c r="A61" s="1">
        <v>0.750000000000001</v>
      </c>
      <c r="E61" s="7">
        <f t="shared" si="3"/>
        <v>3.5424541589571739</v>
      </c>
      <c r="F61" s="8">
        <f t="shared" si="3"/>
        <v>7.0558246017802624</v>
      </c>
      <c r="G61" s="8">
        <f t="shared" si="3"/>
        <v>10.870487578545852</v>
      </c>
      <c r="H61" s="8">
        <f t="shared" si="3"/>
        <v>9.6421387730648185</v>
      </c>
      <c r="I61" s="8">
        <f t="shared" si="3"/>
        <v>8.1641294030413469</v>
      </c>
      <c r="J61" s="8">
        <f t="shared" si="3"/>
        <v>8.4416619516626845</v>
      </c>
      <c r="K61" s="8">
        <f t="shared" si="3"/>
        <v>10.254121556389936</v>
      </c>
      <c r="L61" s="8">
        <f t="shared" si="3"/>
        <v>8.4416619516626845</v>
      </c>
      <c r="M61" s="8">
        <f t="shared" si="3"/>
        <v>6.2318431591213717</v>
      </c>
      <c r="N61" s="8">
        <f t="shared" si="3"/>
        <v>3.3699255053556278</v>
      </c>
      <c r="O61" s="8">
        <f t="shared" si="3"/>
        <v>3.3505314053526583</v>
      </c>
      <c r="P61" s="9">
        <f t="shared" si="3"/>
        <v>0</v>
      </c>
    </row>
    <row r="62" spans="1:16" x14ac:dyDescent="0.3">
      <c r="A62" s="1">
        <v>0.79166666666666696</v>
      </c>
      <c r="E62" s="7">
        <f t="shared" si="3"/>
        <v>1.6759940837153131</v>
      </c>
      <c r="F62" s="8">
        <f t="shared" si="3"/>
        <v>3.1177823772749811</v>
      </c>
      <c r="G62" s="8">
        <f t="shared" si="3"/>
        <v>5.2347378239425275</v>
      </c>
      <c r="H62" s="8">
        <f t="shared" si="3"/>
        <v>4.5359510306312707</v>
      </c>
      <c r="I62" s="8">
        <f t="shared" si="3"/>
        <v>3.7203175875407517</v>
      </c>
      <c r="J62" s="8">
        <f t="shared" si="3"/>
        <v>3.8986421930998212</v>
      </c>
      <c r="K62" s="8">
        <f t="shared" si="3"/>
        <v>4.8779591328165743</v>
      </c>
      <c r="L62" s="8">
        <f t="shared" si="3"/>
        <v>3.8986421930998212</v>
      </c>
      <c r="M62" s="8">
        <f t="shared" si="3"/>
        <v>2.7771820911089868</v>
      </c>
      <c r="N62" s="8">
        <f t="shared" si="3"/>
        <v>1.6031555996609832</v>
      </c>
      <c r="O62" s="8">
        <f t="shared" si="3"/>
        <v>1.6266547964199454</v>
      </c>
      <c r="P62" s="9">
        <f t="shared" si="3"/>
        <v>0</v>
      </c>
    </row>
    <row r="63" spans="1:16" x14ac:dyDescent="0.3">
      <c r="A63" s="1">
        <v>0.83333333333333404</v>
      </c>
      <c r="E63" s="7">
        <f t="shared" si="3"/>
        <v>0.96028382578316851</v>
      </c>
      <c r="F63" s="8">
        <f t="shared" si="3"/>
        <v>1.1213996132491424</v>
      </c>
      <c r="G63" s="8">
        <f t="shared" si="3"/>
        <v>1.4317944277565324</v>
      </c>
      <c r="H63" s="8">
        <f t="shared" si="3"/>
        <v>1.3097588266500857</v>
      </c>
      <c r="I63" s="8">
        <f t="shared" si="3"/>
        <v>1.1920892961204039</v>
      </c>
      <c r="J63" s="8">
        <f t="shared" si="3"/>
        <v>1.2139322357152089</v>
      </c>
      <c r="K63" s="8">
        <f t="shared" si="3"/>
        <v>1.367277800026546</v>
      </c>
      <c r="L63" s="8">
        <f t="shared" si="3"/>
        <v>1.2139322357152089</v>
      </c>
      <c r="M63" s="8">
        <f t="shared" si="3"/>
        <v>1.082372775833182</v>
      </c>
      <c r="N63" s="8">
        <f t="shared" si="3"/>
        <v>0.94844800865832113</v>
      </c>
      <c r="O63" s="8">
        <f t="shared" si="3"/>
        <v>0.95021060794219991</v>
      </c>
      <c r="P63" s="9">
        <f t="shared" si="3"/>
        <v>0</v>
      </c>
    </row>
    <row r="64" spans="1:16" x14ac:dyDescent="0.3">
      <c r="A64" s="1">
        <v>0.875000000000001</v>
      </c>
      <c r="E64" s="7">
        <f t="shared" si="3"/>
        <v>0.79854739115387829</v>
      </c>
      <c r="F64" s="8">
        <f t="shared" si="3"/>
        <v>0.95025376375798842</v>
      </c>
      <c r="G64" s="8">
        <f t="shared" si="3"/>
        <v>1.0516489988404025</v>
      </c>
      <c r="H64" s="8">
        <f t="shared" si="3"/>
        <v>1.0299960176224978</v>
      </c>
      <c r="I64" s="8">
        <f t="shared" si="3"/>
        <v>0.99434495185014171</v>
      </c>
      <c r="J64" s="8">
        <f t="shared" si="3"/>
        <v>1.0095987029216822</v>
      </c>
      <c r="K64" s="8">
        <f t="shared" si="3"/>
        <v>1.0405988373830688</v>
      </c>
      <c r="L64" s="8">
        <f t="shared" si="3"/>
        <v>1.0095987029216822</v>
      </c>
      <c r="M64" s="8">
        <f t="shared" si="3"/>
        <v>0.94420168489626732</v>
      </c>
      <c r="N64" s="8">
        <f t="shared" si="3"/>
        <v>0.75675057297797466</v>
      </c>
      <c r="O64" s="8">
        <f t="shared" si="3"/>
        <v>0.81139721447361168</v>
      </c>
      <c r="P64" s="9">
        <f t="shared" si="3"/>
        <v>0</v>
      </c>
    </row>
    <row r="65" spans="1:16" x14ac:dyDescent="0.3">
      <c r="A65" s="1">
        <v>0.91666666666666696</v>
      </c>
      <c r="E65" s="7">
        <f t="shared" si="3"/>
        <v>0</v>
      </c>
      <c r="F65" s="8">
        <f t="shared" si="3"/>
        <v>0</v>
      </c>
      <c r="G65" s="8">
        <f t="shared" si="3"/>
        <v>0.12798988415477552</v>
      </c>
      <c r="H65" s="8">
        <f t="shared" si="3"/>
        <v>-8.0290695391553868E-3</v>
      </c>
      <c r="I65" s="8">
        <f t="shared" si="3"/>
        <v>0</v>
      </c>
      <c r="J65" s="8">
        <f t="shared" si="3"/>
        <v>0</v>
      </c>
      <c r="K65" s="8">
        <f t="shared" si="3"/>
        <v>6.189331163037437E-2</v>
      </c>
      <c r="L65" s="8">
        <f t="shared" si="3"/>
        <v>0</v>
      </c>
      <c r="M65" s="8">
        <f t="shared" si="3"/>
        <v>0</v>
      </c>
      <c r="N65" s="8">
        <f t="shared" si="3"/>
        <v>0</v>
      </c>
      <c r="O65" s="8">
        <f t="shared" si="3"/>
        <v>0</v>
      </c>
      <c r="P65" s="9">
        <f t="shared" si="3"/>
        <v>0</v>
      </c>
    </row>
    <row r="66" spans="1:16" x14ac:dyDescent="0.3">
      <c r="A66" s="1">
        <v>0.95833333333333404</v>
      </c>
      <c r="E66" s="7">
        <f t="shared" si="3"/>
        <v>0</v>
      </c>
      <c r="F66" s="8">
        <f t="shared" si="3"/>
        <v>0</v>
      </c>
      <c r="G66" s="8">
        <f t="shared" si="3"/>
        <v>0</v>
      </c>
      <c r="H66" s="8">
        <f t="shared" si="3"/>
        <v>0</v>
      </c>
      <c r="I66" s="8">
        <f t="shared" si="3"/>
        <v>0</v>
      </c>
      <c r="J66" s="8">
        <f t="shared" si="3"/>
        <v>0</v>
      </c>
      <c r="K66" s="8">
        <f t="shared" si="3"/>
        <v>0</v>
      </c>
      <c r="L66" s="8">
        <f t="shared" si="3"/>
        <v>0</v>
      </c>
      <c r="M66" s="8">
        <f t="shared" si="3"/>
        <v>0</v>
      </c>
      <c r="N66" s="8">
        <f t="shared" si="3"/>
        <v>0</v>
      </c>
      <c r="O66" s="8">
        <f t="shared" si="3"/>
        <v>0</v>
      </c>
      <c r="P66" s="9">
        <f t="shared" si="3"/>
        <v>0</v>
      </c>
    </row>
    <row r="67" spans="1:16" x14ac:dyDescent="0.3">
      <c r="E67" s="7"/>
      <c r="F67" s="8"/>
      <c r="G67" s="8"/>
      <c r="H67" s="8"/>
      <c r="I67" s="8"/>
      <c r="J67" s="8"/>
      <c r="K67" s="8"/>
      <c r="L67" s="8"/>
      <c r="M67" s="8"/>
      <c r="N67" s="8"/>
      <c r="O67" s="8"/>
      <c r="P67" s="9"/>
    </row>
    <row r="68" spans="1:16" ht="15" thickBot="1" x14ac:dyDescent="0.35">
      <c r="E68" s="10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2"/>
    </row>
    <row r="74" spans="1:16" ht="15" thickBot="1" x14ac:dyDescent="0.35"/>
    <row r="75" spans="1:16" ht="15" thickBot="1" x14ac:dyDescent="0.35">
      <c r="D75" s="153" t="s">
        <v>121</v>
      </c>
      <c r="E75" s="144" t="s">
        <v>0</v>
      </c>
      <c r="F75" s="145" t="s">
        <v>1</v>
      </c>
      <c r="G75" s="145" t="s">
        <v>2</v>
      </c>
      <c r="H75" s="145" t="s">
        <v>3</v>
      </c>
      <c r="I75" s="145" t="s">
        <v>2</v>
      </c>
      <c r="J75" s="145" t="s">
        <v>0</v>
      </c>
      <c r="K75" s="145" t="s">
        <v>4</v>
      </c>
      <c r="L75" s="145" t="s">
        <v>3</v>
      </c>
      <c r="M75" s="145" t="s">
        <v>5</v>
      </c>
      <c r="N75" s="145" t="s">
        <v>6</v>
      </c>
      <c r="O75" s="145" t="s">
        <v>7</v>
      </c>
      <c r="P75" s="146" t="s">
        <v>8</v>
      </c>
    </row>
    <row r="76" spans="1:16" x14ac:dyDescent="0.3">
      <c r="D76" s="141"/>
      <c r="E76" s="21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3"/>
    </row>
    <row r="77" spans="1:16" x14ac:dyDescent="0.3">
      <c r="A77" s="1">
        <v>0</v>
      </c>
      <c r="D77" s="142">
        <v>0</v>
      </c>
      <c r="E77" s="169">
        <f>E43*30</f>
        <v>0</v>
      </c>
      <c r="F77" s="170">
        <f t="shared" ref="F77:P77" si="4">F43*30</f>
        <v>0</v>
      </c>
      <c r="G77" s="170">
        <f t="shared" si="4"/>
        <v>0</v>
      </c>
      <c r="H77" s="170">
        <f t="shared" si="4"/>
        <v>0</v>
      </c>
      <c r="I77" s="170">
        <f t="shared" si="4"/>
        <v>0</v>
      </c>
      <c r="J77" s="170">
        <f t="shared" si="4"/>
        <v>0</v>
      </c>
      <c r="K77" s="170">
        <f t="shared" si="4"/>
        <v>0</v>
      </c>
      <c r="L77" s="170">
        <f t="shared" si="4"/>
        <v>0</v>
      </c>
      <c r="M77" s="170">
        <f t="shared" si="4"/>
        <v>0</v>
      </c>
      <c r="N77" s="170">
        <f t="shared" si="4"/>
        <v>0</v>
      </c>
      <c r="O77" s="170">
        <f t="shared" si="4"/>
        <v>0</v>
      </c>
      <c r="P77" s="171">
        <f t="shared" si="4"/>
        <v>0</v>
      </c>
    </row>
    <row r="78" spans="1:16" x14ac:dyDescent="0.3">
      <c r="A78" s="1">
        <v>4.1666666666666699E-2</v>
      </c>
      <c r="D78" s="142">
        <v>4.1666666666666699E-2</v>
      </c>
      <c r="E78" s="169">
        <f t="shared" ref="E78:P93" si="5">E44*30</f>
        <v>20.695739186665882</v>
      </c>
      <c r="F78" s="170">
        <f t="shared" si="5"/>
        <v>25.631863414056646</v>
      </c>
      <c r="G78" s="170">
        <f t="shared" si="5"/>
        <v>29.287748358971477</v>
      </c>
      <c r="H78" s="170">
        <f t="shared" si="5"/>
        <v>28.890554576564007</v>
      </c>
      <c r="I78" s="170">
        <f t="shared" si="5"/>
        <v>27.761455487736022</v>
      </c>
      <c r="J78" s="170">
        <f t="shared" si="5"/>
        <v>28.465564141985702</v>
      </c>
      <c r="K78" s="170">
        <f t="shared" si="5"/>
        <v>29.092100057317332</v>
      </c>
      <c r="L78" s="170">
        <f t="shared" si="5"/>
        <v>28.465564141985702</v>
      </c>
      <c r="M78" s="170">
        <f t="shared" si="5"/>
        <v>25.983966883355656</v>
      </c>
      <c r="N78" s="170">
        <f t="shared" si="5"/>
        <v>18.616375387346089</v>
      </c>
      <c r="O78" s="170">
        <f t="shared" si="5"/>
        <v>21.905346635600402</v>
      </c>
      <c r="P78" s="171">
        <f t="shared" si="5"/>
        <v>0</v>
      </c>
    </row>
    <row r="79" spans="1:16" x14ac:dyDescent="0.3">
      <c r="A79" s="1">
        <v>8.3333333333333301E-2</v>
      </c>
      <c r="D79" s="142">
        <v>8.3333333333333301E-2</v>
      </c>
      <c r="E79" s="169">
        <f t="shared" si="5"/>
        <v>16.131345417272307</v>
      </c>
      <c r="F79" s="170">
        <f t="shared" si="5"/>
        <v>22.861915233354431</v>
      </c>
      <c r="G79" s="170">
        <f t="shared" si="5"/>
        <v>27.76728162925064</v>
      </c>
      <c r="H79" s="170">
        <f t="shared" si="5"/>
        <v>27.235666151214808</v>
      </c>
      <c r="I79" s="170">
        <f t="shared" si="5"/>
        <v>25.718850660484058</v>
      </c>
      <c r="J79" s="170">
        <f t="shared" si="5"/>
        <v>26.645100098692218</v>
      </c>
      <c r="K79" s="170">
        <f t="shared" si="5"/>
        <v>27.508253737308586</v>
      </c>
      <c r="L79" s="170">
        <f t="shared" si="5"/>
        <v>26.645100098692218</v>
      </c>
      <c r="M79" s="170">
        <f t="shared" si="5"/>
        <v>23.247785289495049</v>
      </c>
      <c r="N79" s="170">
        <f t="shared" si="5"/>
        <v>13.541138709134906</v>
      </c>
      <c r="O79" s="170">
        <f t="shared" si="5"/>
        <v>17.605162582527534</v>
      </c>
      <c r="P79" s="171">
        <f t="shared" si="5"/>
        <v>0</v>
      </c>
    </row>
    <row r="80" spans="1:16" x14ac:dyDescent="0.3">
      <c r="A80" s="1">
        <v>0.125</v>
      </c>
      <c r="D80" s="142">
        <v>0.125</v>
      </c>
      <c r="E80" s="169">
        <f t="shared" si="5"/>
        <v>28.033641312720086</v>
      </c>
      <c r="F80" s="170">
        <f t="shared" si="5"/>
        <v>31.051008645007734</v>
      </c>
      <c r="G80" s="170">
        <f t="shared" si="5"/>
        <v>35.72941165564071</v>
      </c>
      <c r="H80" s="170">
        <f t="shared" si="5"/>
        <v>34.467830137558302</v>
      </c>
      <c r="I80" s="170">
        <f t="shared" si="5"/>
        <v>32.653169739869661</v>
      </c>
      <c r="J80" s="170">
        <f t="shared" si="5"/>
        <v>33.393142763163404</v>
      </c>
      <c r="K80" s="170">
        <f t="shared" si="5"/>
        <v>35.07343164850159</v>
      </c>
      <c r="L80" s="170">
        <f t="shared" si="5"/>
        <v>33.393142763163404</v>
      </c>
      <c r="M80" s="170">
        <f t="shared" si="5"/>
        <v>30.910560543631611</v>
      </c>
      <c r="N80" s="170">
        <f t="shared" si="5"/>
        <v>27.300167689096106</v>
      </c>
      <c r="O80" s="170">
        <f t="shared" si="5"/>
        <v>28.280452921232175</v>
      </c>
      <c r="P80" s="171">
        <f t="shared" si="5"/>
        <v>0</v>
      </c>
    </row>
    <row r="81" spans="1:16" x14ac:dyDescent="0.3">
      <c r="A81" s="1">
        <v>0.16666666666666699</v>
      </c>
      <c r="D81" s="142">
        <v>0.16666666666666699</v>
      </c>
      <c r="E81" s="169">
        <f t="shared" si="5"/>
        <v>16.638349378890105</v>
      </c>
      <c r="F81" s="170">
        <f t="shared" si="5"/>
        <v>22.948597089436085</v>
      </c>
      <c r="G81" s="170">
        <f t="shared" si="5"/>
        <v>27.790930566042213</v>
      </c>
      <c r="H81" s="170">
        <f t="shared" si="5"/>
        <v>27.302931282145657</v>
      </c>
      <c r="I81" s="170">
        <f t="shared" si="5"/>
        <v>25.823632183143808</v>
      </c>
      <c r="J81" s="170">
        <f t="shared" si="5"/>
        <v>26.765373855311019</v>
      </c>
      <c r="K81" s="170">
        <f t="shared" si="5"/>
        <v>27.552659782345721</v>
      </c>
      <c r="L81" s="170">
        <f t="shared" si="5"/>
        <v>26.765373855311019</v>
      </c>
      <c r="M81" s="170">
        <f t="shared" si="5"/>
        <v>23.453497981748193</v>
      </c>
      <c r="N81" s="170">
        <f t="shared" si="5"/>
        <v>14.023971655913776</v>
      </c>
      <c r="O81" s="170">
        <f t="shared" si="5"/>
        <v>18.204149815357233</v>
      </c>
      <c r="P81" s="171">
        <f t="shared" si="5"/>
        <v>0</v>
      </c>
    </row>
    <row r="82" spans="1:16" x14ac:dyDescent="0.3">
      <c r="A82" s="1">
        <v>0.20833333333333301</v>
      </c>
      <c r="D82" s="142">
        <v>0.20833333333333301</v>
      </c>
      <c r="E82" s="169">
        <f t="shared" si="5"/>
        <v>15.308198248956337</v>
      </c>
      <c r="F82" s="170">
        <f t="shared" si="5"/>
        <v>21.913048403269464</v>
      </c>
      <c r="G82" s="170">
        <f t="shared" si="5"/>
        <v>27.21524895478229</v>
      </c>
      <c r="H82" s="170">
        <f t="shared" si="5"/>
        <v>26.702893169399324</v>
      </c>
      <c r="I82" s="170">
        <f t="shared" si="5"/>
        <v>25.088767993495686</v>
      </c>
      <c r="J82" s="170">
        <f t="shared" si="5"/>
        <v>26.139292995981229</v>
      </c>
      <c r="K82" s="170">
        <f t="shared" si="5"/>
        <v>26.965076982836074</v>
      </c>
      <c r="L82" s="170">
        <f t="shared" si="5"/>
        <v>26.139292995981229</v>
      </c>
      <c r="M82" s="170">
        <f t="shared" si="5"/>
        <v>22.534340449856849</v>
      </c>
      <c r="N82" s="170">
        <f t="shared" si="5"/>
        <v>12.495557886748827</v>
      </c>
      <c r="O82" s="170">
        <f t="shared" si="5"/>
        <v>17.043180813225014</v>
      </c>
      <c r="P82" s="171">
        <f t="shared" si="5"/>
        <v>0</v>
      </c>
    </row>
    <row r="83" spans="1:16" x14ac:dyDescent="0.3">
      <c r="A83" s="1">
        <v>0.25</v>
      </c>
      <c r="D83" s="142">
        <v>0.25</v>
      </c>
      <c r="E83" s="169">
        <f t="shared" si="5"/>
        <v>23.726232340077082</v>
      </c>
      <c r="F83" s="170">
        <f t="shared" si="5"/>
        <v>27.537204352222595</v>
      </c>
      <c r="G83" s="170">
        <f t="shared" si="5"/>
        <v>30.551940585366886</v>
      </c>
      <c r="H83" s="170">
        <f t="shared" si="5"/>
        <v>30.161832722136275</v>
      </c>
      <c r="I83" s="170">
        <f t="shared" si="5"/>
        <v>29.181645003366334</v>
      </c>
      <c r="J83" s="170">
        <f t="shared" si="5"/>
        <v>29.770576567574416</v>
      </c>
      <c r="K83" s="170">
        <f t="shared" si="5"/>
        <v>30.356451011093419</v>
      </c>
      <c r="L83" s="170">
        <f t="shared" si="5"/>
        <v>29.770576567574416</v>
      </c>
      <c r="M83" s="170">
        <f t="shared" si="5"/>
        <v>27.786554260485339</v>
      </c>
      <c r="N83" s="170">
        <f t="shared" si="5"/>
        <v>22.104880021843734</v>
      </c>
      <c r="O83" s="170">
        <f t="shared" si="5"/>
        <v>24.644654229651017</v>
      </c>
      <c r="P83" s="171">
        <f t="shared" si="5"/>
        <v>0</v>
      </c>
    </row>
    <row r="84" spans="1:16" x14ac:dyDescent="0.3">
      <c r="A84" s="1">
        <v>0.29166666666666702</v>
      </c>
      <c r="D84" s="142">
        <v>0.29166666666666702</v>
      </c>
      <c r="E84" s="169">
        <f t="shared" si="5"/>
        <v>22.459569551881735</v>
      </c>
      <c r="F84" s="170">
        <f t="shared" si="5"/>
        <v>27.258322524212026</v>
      </c>
      <c r="G84" s="170">
        <f t="shared" si="5"/>
        <v>30.401573251342704</v>
      </c>
      <c r="H84" s="170">
        <f t="shared" si="5"/>
        <v>29.917765915314227</v>
      </c>
      <c r="I84" s="170">
        <f t="shared" si="5"/>
        <v>28.881591572206951</v>
      </c>
      <c r="J84" s="170">
        <f t="shared" si="5"/>
        <v>29.423074956526669</v>
      </c>
      <c r="K84" s="170">
        <f t="shared" si="5"/>
        <v>30.159896117558453</v>
      </c>
      <c r="L84" s="170">
        <f t="shared" si="5"/>
        <v>29.423074956526669</v>
      </c>
      <c r="M84" s="170">
        <f t="shared" si="5"/>
        <v>27.281686613693061</v>
      </c>
      <c r="N84" s="170">
        <f t="shared" si="5"/>
        <v>20.834902173066503</v>
      </c>
      <c r="O84" s="170">
        <f t="shared" si="5"/>
        <v>23.205380341820607</v>
      </c>
      <c r="P84" s="171">
        <f t="shared" si="5"/>
        <v>0</v>
      </c>
    </row>
    <row r="85" spans="1:16" x14ac:dyDescent="0.3">
      <c r="A85" s="1">
        <v>0.33333333333333398</v>
      </c>
      <c r="D85" s="142">
        <v>0.33333333333333398</v>
      </c>
      <c r="E85" s="169">
        <f t="shared" si="5"/>
        <v>0</v>
      </c>
      <c r="F85" s="170">
        <f t="shared" si="5"/>
        <v>8.7870671653535837</v>
      </c>
      <c r="G85" s="170">
        <f t="shared" si="5"/>
        <v>19.402195366667065</v>
      </c>
      <c r="H85" s="170">
        <f t="shared" si="5"/>
        <v>18.219633464355915</v>
      </c>
      <c r="I85" s="170">
        <f t="shared" si="5"/>
        <v>14.809851611679044</v>
      </c>
      <c r="J85" s="170">
        <f t="shared" si="5"/>
        <v>16.936010678327982</v>
      </c>
      <c r="K85" s="170">
        <f t="shared" si="5"/>
        <v>18.823158821171653</v>
      </c>
      <c r="L85" s="170">
        <f t="shared" si="5"/>
        <v>16.936010678327982</v>
      </c>
      <c r="M85" s="170">
        <f t="shared" si="5"/>
        <v>9.7436546525534595</v>
      </c>
      <c r="N85" s="170">
        <f t="shared" si="5"/>
        <v>0</v>
      </c>
      <c r="O85" s="170">
        <f t="shared" si="5"/>
        <v>-0.2337218331449975</v>
      </c>
      <c r="P85" s="171">
        <f t="shared" si="5"/>
        <v>0</v>
      </c>
    </row>
    <row r="86" spans="1:16" x14ac:dyDescent="0.3">
      <c r="A86" s="1">
        <v>0.375</v>
      </c>
      <c r="D86" s="142">
        <v>0.375</v>
      </c>
      <c r="E86" s="169">
        <f t="shared" si="5"/>
        <v>0</v>
      </c>
      <c r="F86" s="170">
        <f t="shared" si="5"/>
        <v>0</v>
      </c>
      <c r="G86" s="170">
        <f t="shared" si="5"/>
        <v>0</v>
      </c>
      <c r="H86" s="170">
        <f t="shared" si="5"/>
        <v>0</v>
      </c>
      <c r="I86" s="170">
        <f t="shared" si="5"/>
        <v>0</v>
      </c>
      <c r="J86" s="170">
        <f t="shared" si="5"/>
        <v>0</v>
      </c>
      <c r="K86" s="170">
        <f t="shared" si="5"/>
        <v>0</v>
      </c>
      <c r="L86" s="170">
        <f t="shared" si="5"/>
        <v>0</v>
      </c>
      <c r="M86" s="170">
        <f t="shared" si="5"/>
        <v>0</v>
      </c>
      <c r="N86" s="170">
        <f t="shared" si="5"/>
        <v>0</v>
      </c>
      <c r="O86" s="170">
        <f t="shared" si="5"/>
        <v>0</v>
      </c>
      <c r="P86" s="171">
        <f t="shared" si="5"/>
        <v>0</v>
      </c>
    </row>
    <row r="87" spans="1:16" x14ac:dyDescent="0.3">
      <c r="A87" s="1">
        <v>0.41666666666666702</v>
      </c>
      <c r="D87" s="142">
        <v>0.41666666666666702</v>
      </c>
      <c r="E87" s="169">
        <f t="shared" si="5"/>
        <v>44.280322037159685</v>
      </c>
      <c r="F87" s="170">
        <f t="shared" si="5"/>
        <v>70.711522800879408</v>
      </c>
      <c r="G87" s="170">
        <f t="shared" si="5"/>
        <v>116.48894115923025</v>
      </c>
      <c r="H87" s="170">
        <f t="shared" si="5"/>
        <v>103.56467232180631</v>
      </c>
      <c r="I87" s="170">
        <f t="shared" si="5"/>
        <v>85.930624262285534</v>
      </c>
      <c r="J87" s="170">
        <f t="shared" si="5"/>
        <v>91.767969250178936</v>
      </c>
      <c r="K87" s="170">
        <f t="shared" si="5"/>
        <v>109.88780560419553</v>
      </c>
      <c r="L87" s="170">
        <f t="shared" si="5"/>
        <v>91.767969250178936</v>
      </c>
      <c r="M87" s="170">
        <f t="shared" si="5"/>
        <v>66.74755574393285</v>
      </c>
      <c r="N87" s="170">
        <f t="shared" si="5"/>
        <v>42.033473446621734</v>
      </c>
      <c r="O87" s="170">
        <f t="shared" si="5"/>
        <v>44.43564793662798</v>
      </c>
      <c r="P87" s="171">
        <f t="shared" si="5"/>
        <v>0</v>
      </c>
    </row>
    <row r="88" spans="1:16" x14ac:dyDescent="0.3">
      <c r="A88" s="1">
        <v>0.45833333333333398</v>
      </c>
      <c r="D88" s="142">
        <v>0.45833333333333398</v>
      </c>
      <c r="E88" s="169">
        <f t="shared" si="5"/>
        <v>89.258281966571047</v>
      </c>
      <c r="F88" s="170">
        <f t="shared" si="5"/>
        <v>158.23376763234845</v>
      </c>
      <c r="G88" s="170">
        <f t="shared" si="5"/>
        <v>250.3283843369712</v>
      </c>
      <c r="H88" s="170">
        <f t="shared" si="5"/>
        <v>225.72901959625935</v>
      </c>
      <c r="I88" s="170">
        <f t="shared" si="5"/>
        <v>190.62102074903632</v>
      </c>
      <c r="J88" s="170">
        <f t="shared" si="5"/>
        <v>202.08046336004455</v>
      </c>
      <c r="K88" s="170">
        <f t="shared" si="5"/>
        <v>237.92220597631396</v>
      </c>
      <c r="L88" s="170">
        <f t="shared" si="5"/>
        <v>202.08046336004455</v>
      </c>
      <c r="M88" s="170">
        <f t="shared" si="5"/>
        <v>148.22528153381964</v>
      </c>
      <c r="N88" s="170">
        <f t="shared" si="5"/>
        <v>82.580239120178589</v>
      </c>
      <c r="O88" s="170">
        <f t="shared" si="5"/>
        <v>89.289611655070019</v>
      </c>
      <c r="P88" s="171">
        <f t="shared" si="5"/>
        <v>0</v>
      </c>
    </row>
    <row r="89" spans="1:16" x14ac:dyDescent="0.3">
      <c r="A89" s="1">
        <v>0.5</v>
      </c>
      <c r="D89" s="142">
        <v>0.5</v>
      </c>
      <c r="E89" s="169">
        <f t="shared" si="5"/>
        <v>177.20379225128281</v>
      </c>
      <c r="F89" s="170">
        <f t="shared" si="5"/>
        <v>298.89404869078243</v>
      </c>
      <c r="G89" s="170">
        <f t="shared" si="5"/>
        <v>424.44065886792339</v>
      </c>
      <c r="H89" s="170">
        <f t="shared" si="5"/>
        <v>391.98727589289143</v>
      </c>
      <c r="I89" s="170">
        <f t="shared" si="5"/>
        <v>344.37797234392599</v>
      </c>
      <c r="J89" s="170">
        <f t="shared" si="5"/>
        <v>358.79328084367694</v>
      </c>
      <c r="K89" s="170">
        <f t="shared" si="5"/>
        <v>408.33465781723356</v>
      </c>
      <c r="L89" s="170">
        <f t="shared" si="5"/>
        <v>358.79328084367694</v>
      </c>
      <c r="M89" s="170">
        <f t="shared" si="5"/>
        <v>280.11731269261782</v>
      </c>
      <c r="N89" s="170">
        <f t="shared" si="5"/>
        <v>165.48123427188412</v>
      </c>
      <c r="O89" s="170">
        <f t="shared" si="5"/>
        <v>175.29425551998568</v>
      </c>
      <c r="P89" s="171">
        <f t="shared" si="5"/>
        <v>0</v>
      </c>
    </row>
    <row r="90" spans="1:16" x14ac:dyDescent="0.3">
      <c r="A90" s="1">
        <v>0.54166666666666696</v>
      </c>
      <c r="D90" s="142">
        <v>0.54166666666666696</v>
      </c>
      <c r="E90" s="169">
        <f t="shared" si="5"/>
        <v>188.75061415368603</v>
      </c>
      <c r="F90" s="170">
        <f t="shared" si="5"/>
        <v>321.19693872062663</v>
      </c>
      <c r="G90" s="170">
        <f t="shared" si="5"/>
        <v>449.37197146296819</v>
      </c>
      <c r="H90" s="170">
        <f t="shared" si="5"/>
        <v>415.19682837775088</v>
      </c>
      <c r="I90" s="170">
        <f t="shared" si="5"/>
        <v>366.34344000167482</v>
      </c>
      <c r="J90" s="170">
        <f t="shared" si="5"/>
        <v>379.7854272890188</v>
      </c>
      <c r="K90" s="170">
        <f t="shared" si="5"/>
        <v>432.47323236334518</v>
      </c>
      <c r="L90" s="170">
        <f t="shared" si="5"/>
        <v>379.7854272890188</v>
      </c>
      <c r="M90" s="170">
        <f t="shared" si="5"/>
        <v>298.6345276251742</v>
      </c>
      <c r="N90" s="170">
        <f t="shared" si="5"/>
        <v>177.37930538070427</v>
      </c>
      <c r="O90" s="170">
        <f t="shared" si="5"/>
        <v>184.87595852961275</v>
      </c>
      <c r="P90" s="171">
        <f t="shared" si="5"/>
        <v>0</v>
      </c>
    </row>
    <row r="91" spans="1:16" x14ac:dyDescent="0.3">
      <c r="A91" s="1">
        <v>0.58333333333333404</v>
      </c>
      <c r="D91" s="142">
        <v>0.58333333333333404</v>
      </c>
      <c r="E91" s="169">
        <f t="shared" si="5"/>
        <v>230.35234151364105</v>
      </c>
      <c r="F91" s="170">
        <f t="shared" si="5"/>
        <v>377.34586546376244</v>
      </c>
      <c r="G91" s="170">
        <f t="shared" si="5"/>
        <v>505.22011964862082</v>
      </c>
      <c r="H91" s="170">
        <f t="shared" si="5"/>
        <v>472.21427449374994</v>
      </c>
      <c r="I91" s="170">
        <f t="shared" si="5"/>
        <v>423.53843607826286</v>
      </c>
      <c r="J91" s="170">
        <f t="shared" si="5"/>
        <v>436.77991213140496</v>
      </c>
      <c r="K91" s="170">
        <f t="shared" si="5"/>
        <v>489.05665813441198</v>
      </c>
      <c r="L91" s="170">
        <f t="shared" si="5"/>
        <v>436.77991213140496</v>
      </c>
      <c r="M91" s="170">
        <f t="shared" si="5"/>
        <v>352.61745286345013</v>
      </c>
      <c r="N91" s="170">
        <f t="shared" si="5"/>
        <v>217.54488128269426</v>
      </c>
      <c r="O91" s="170">
        <f t="shared" si="5"/>
        <v>225.34983611600521</v>
      </c>
      <c r="P91" s="171">
        <f t="shared" si="5"/>
        <v>0</v>
      </c>
    </row>
    <row r="92" spans="1:16" x14ac:dyDescent="0.3">
      <c r="A92" s="1">
        <v>0.625</v>
      </c>
      <c r="D92" s="142">
        <v>0.625</v>
      </c>
      <c r="E92" s="169">
        <f t="shared" si="5"/>
        <v>278.37530119467169</v>
      </c>
      <c r="F92" s="170">
        <f t="shared" si="5"/>
        <v>434.49171644168808</v>
      </c>
      <c r="G92" s="170">
        <f t="shared" si="5"/>
        <v>554.83738631703511</v>
      </c>
      <c r="H92" s="170">
        <f t="shared" si="5"/>
        <v>525.53257251553759</v>
      </c>
      <c r="I92" s="170">
        <f t="shared" si="5"/>
        <v>479.92426918630707</v>
      </c>
      <c r="J92" s="170">
        <f t="shared" si="5"/>
        <v>492.56666793951518</v>
      </c>
      <c r="K92" s="170">
        <f t="shared" si="5"/>
        <v>540.67281533242181</v>
      </c>
      <c r="L92" s="170">
        <f t="shared" si="5"/>
        <v>492.56666793951518</v>
      </c>
      <c r="M92" s="170">
        <f t="shared" si="5"/>
        <v>409.35796646697747</v>
      </c>
      <c r="N92" s="170">
        <f t="shared" si="5"/>
        <v>264.03132786441398</v>
      </c>
      <c r="O92" s="170">
        <f t="shared" si="5"/>
        <v>272.75064007139059</v>
      </c>
      <c r="P92" s="171">
        <f t="shared" si="5"/>
        <v>0</v>
      </c>
    </row>
    <row r="93" spans="1:16" x14ac:dyDescent="0.3">
      <c r="A93" s="1">
        <v>0.66666666666666696</v>
      </c>
      <c r="D93" s="142">
        <v>0.66666666666666696</v>
      </c>
      <c r="E93" s="169">
        <f t="shared" si="5"/>
        <v>326.31523045874894</v>
      </c>
      <c r="F93" s="170">
        <f t="shared" si="5"/>
        <v>487.10189406237555</v>
      </c>
      <c r="G93" s="170">
        <f t="shared" si="5"/>
        <v>593.5323671998998</v>
      </c>
      <c r="H93" s="170">
        <f t="shared" si="5"/>
        <v>569.33446214666412</v>
      </c>
      <c r="I93" s="170">
        <f t="shared" si="5"/>
        <v>529.16560276339339</v>
      </c>
      <c r="J93" s="170">
        <f t="shared" si="5"/>
        <v>540.3073254945391</v>
      </c>
      <c r="K93" s="170">
        <f t="shared" si="5"/>
        <v>582.05366439786189</v>
      </c>
      <c r="L93" s="170">
        <f t="shared" si="5"/>
        <v>540.3073254945391</v>
      </c>
      <c r="M93" s="170">
        <f t="shared" si="5"/>
        <v>461.98098799577076</v>
      </c>
      <c r="N93" s="170">
        <f t="shared" si="5"/>
        <v>311.1445060660119</v>
      </c>
      <c r="O93" s="170">
        <f t="shared" si="5"/>
        <v>319.63681793531231</v>
      </c>
      <c r="P93" s="171">
        <f t="shared" si="5"/>
        <v>0</v>
      </c>
    </row>
    <row r="94" spans="1:16" x14ac:dyDescent="0.3">
      <c r="A94" s="1">
        <v>0.70833333333333404</v>
      </c>
      <c r="D94" s="142">
        <v>0.70833333333333404</v>
      </c>
      <c r="E94" s="169">
        <f t="shared" ref="E94:P100" si="6">E60*30</f>
        <v>189.99860550791593</v>
      </c>
      <c r="F94" s="170">
        <f t="shared" si="6"/>
        <v>331.95096830474989</v>
      </c>
      <c r="G94" s="170">
        <f t="shared" si="6"/>
        <v>462.00232966326575</v>
      </c>
      <c r="H94" s="170">
        <f t="shared" si="6"/>
        <v>425.49533269815919</v>
      </c>
      <c r="I94" s="170">
        <f t="shared" si="6"/>
        <v>375.48926139480437</v>
      </c>
      <c r="J94" s="170">
        <f t="shared" si="6"/>
        <v>387.34045568576158</v>
      </c>
      <c r="K94" s="170">
        <f t="shared" si="6"/>
        <v>443.99776765467573</v>
      </c>
      <c r="L94" s="170">
        <f t="shared" si="6"/>
        <v>387.34045568576158</v>
      </c>
      <c r="M94" s="170">
        <f t="shared" si="6"/>
        <v>304.69107436522671</v>
      </c>
      <c r="N94" s="170">
        <f t="shared" si="6"/>
        <v>179.88233566679381</v>
      </c>
      <c r="O94" s="170">
        <f t="shared" si="6"/>
        <v>183.49253557583634</v>
      </c>
      <c r="P94" s="171">
        <f t="shared" si="6"/>
        <v>0</v>
      </c>
    </row>
    <row r="95" spans="1:16" x14ac:dyDescent="0.3">
      <c r="A95" s="1">
        <v>0.750000000000001</v>
      </c>
      <c r="D95" s="142">
        <v>0.750000000000001</v>
      </c>
      <c r="E95" s="169">
        <f t="shared" si="6"/>
        <v>106.27362476871522</v>
      </c>
      <c r="F95" s="170">
        <f t="shared" si="6"/>
        <v>211.67473805340788</v>
      </c>
      <c r="G95" s="170">
        <f t="shared" si="6"/>
        <v>326.11462735637554</v>
      </c>
      <c r="H95" s="170">
        <f t="shared" si="6"/>
        <v>289.26416319194453</v>
      </c>
      <c r="I95" s="170">
        <f t="shared" si="6"/>
        <v>244.92388209124042</v>
      </c>
      <c r="J95" s="170">
        <f t="shared" si="6"/>
        <v>253.24985854988054</v>
      </c>
      <c r="K95" s="170">
        <f t="shared" si="6"/>
        <v>307.62364669169807</v>
      </c>
      <c r="L95" s="170">
        <f t="shared" si="6"/>
        <v>253.24985854988054</v>
      </c>
      <c r="M95" s="170">
        <f t="shared" si="6"/>
        <v>186.95529477364116</v>
      </c>
      <c r="N95" s="170">
        <f t="shared" si="6"/>
        <v>101.09776516066884</v>
      </c>
      <c r="O95" s="170">
        <f t="shared" si="6"/>
        <v>100.51594216057975</v>
      </c>
      <c r="P95" s="171">
        <f t="shared" si="6"/>
        <v>0</v>
      </c>
    </row>
    <row r="96" spans="1:16" x14ac:dyDescent="0.3">
      <c r="A96" s="1">
        <v>0.79166666666666696</v>
      </c>
      <c r="D96" s="142">
        <v>0.79166666666666696</v>
      </c>
      <c r="E96" s="169">
        <f t="shared" si="6"/>
        <v>50.279822511459393</v>
      </c>
      <c r="F96" s="170">
        <f t="shared" si="6"/>
        <v>93.53347131824944</v>
      </c>
      <c r="G96" s="170">
        <f t="shared" si="6"/>
        <v>157.04213471827583</v>
      </c>
      <c r="H96" s="170">
        <f t="shared" si="6"/>
        <v>136.07853091893813</v>
      </c>
      <c r="I96" s="170">
        <f t="shared" si="6"/>
        <v>111.60952762622256</v>
      </c>
      <c r="J96" s="170">
        <f t="shared" si="6"/>
        <v>116.95926579299464</v>
      </c>
      <c r="K96" s="170">
        <f t="shared" si="6"/>
        <v>146.33877398449724</v>
      </c>
      <c r="L96" s="170">
        <f t="shared" si="6"/>
        <v>116.95926579299464</v>
      </c>
      <c r="M96" s="170">
        <f t="shared" si="6"/>
        <v>83.315462733269612</v>
      </c>
      <c r="N96" s="170">
        <f t="shared" si="6"/>
        <v>48.094667989829496</v>
      </c>
      <c r="O96" s="170">
        <f t="shared" si="6"/>
        <v>48.799643892598361</v>
      </c>
      <c r="P96" s="171">
        <f t="shared" si="6"/>
        <v>0</v>
      </c>
    </row>
    <row r="97" spans="1:21" x14ac:dyDescent="0.3">
      <c r="A97" s="1">
        <v>0.83333333333333404</v>
      </c>
      <c r="D97" s="142">
        <v>0.83333333333333404</v>
      </c>
      <c r="E97" s="169">
        <f t="shared" si="6"/>
        <v>28.808514773495055</v>
      </c>
      <c r="F97" s="170">
        <f t="shared" si="6"/>
        <v>33.641988397474272</v>
      </c>
      <c r="G97" s="170">
        <f t="shared" si="6"/>
        <v>42.953832832695973</v>
      </c>
      <c r="H97" s="170">
        <f t="shared" si="6"/>
        <v>39.292764799502571</v>
      </c>
      <c r="I97" s="170">
        <f t="shared" si="6"/>
        <v>35.762678883612118</v>
      </c>
      <c r="J97" s="170">
        <f t="shared" si="6"/>
        <v>36.417967071456268</v>
      </c>
      <c r="K97" s="170">
        <f t="shared" si="6"/>
        <v>41.018334000796379</v>
      </c>
      <c r="L97" s="170">
        <f t="shared" si="6"/>
        <v>36.417967071456268</v>
      </c>
      <c r="M97" s="170">
        <f t="shared" si="6"/>
        <v>32.471183274995461</v>
      </c>
      <c r="N97" s="170">
        <f t="shared" si="6"/>
        <v>28.453440259749634</v>
      </c>
      <c r="O97" s="170">
        <f t="shared" si="6"/>
        <v>28.506318238265997</v>
      </c>
      <c r="P97" s="171">
        <f t="shared" si="6"/>
        <v>0</v>
      </c>
    </row>
    <row r="98" spans="1:21" x14ac:dyDescent="0.3">
      <c r="A98" s="1">
        <v>0.875000000000001</v>
      </c>
      <c r="D98" s="142">
        <v>0.875000000000001</v>
      </c>
      <c r="E98" s="169">
        <f t="shared" si="6"/>
        <v>23.956421734616349</v>
      </c>
      <c r="F98" s="170">
        <f t="shared" si="6"/>
        <v>28.507612912739653</v>
      </c>
      <c r="G98" s="170">
        <f t="shared" si="6"/>
        <v>31.549469965212076</v>
      </c>
      <c r="H98" s="170">
        <f t="shared" si="6"/>
        <v>30.899880528674935</v>
      </c>
      <c r="I98" s="170">
        <f t="shared" si="6"/>
        <v>29.830348555504251</v>
      </c>
      <c r="J98" s="170">
        <f t="shared" si="6"/>
        <v>30.287961087650466</v>
      </c>
      <c r="K98" s="170">
        <f t="shared" si="6"/>
        <v>31.217965121492064</v>
      </c>
      <c r="L98" s="170">
        <f t="shared" si="6"/>
        <v>30.287961087650466</v>
      </c>
      <c r="M98" s="170">
        <f t="shared" si="6"/>
        <v>28.32605054688802</v>
      </c>
      <c r="N98" s="170">
        <f t="shared" si="6"/>
        <v>22.70251718933924</v>
      </c>
      <c r="O98" s="170">
        <f t="shared" si="6"/>
        <v>24.34191643420835</v>
      </c>
      <c r="P98" s="171">
        <f t="shared" si="6"/>
        <v>0</v>
      </c>
    </row>
    <row r="99" spans="1:21" x14ac:dyDescent="0.3">
      <c r="A99" s="1">
        <v>0.91666666666666696</v>
      </c>
      <c r="D99" s="142">
        <v>0.91666666666666696</v>
      </c>
      <c r="E99" s="169">
        <f t="shared" si="6"/>
        <v>0</v>
      </c>
      <c r="F99" s="170">
        <f t="shared" si="6"/>
        <v>0</v>
      </c>
      <c r="G99" s="170">
        <f t="shared" si="6"/>
        <v>3.8396965246432657</v>
      </c>
      <c r="H99" s="170">
        <f t="shared" si="6"/>
        <v>-0.2408720861746616</v>
      </c>
      <c r="I99" s="170">
        <f t="shared" si="6"/>
        <v>0</v>
      </c>
      <c r="J99" s="170">
        <f t="shared" si="6"/>
        <v>0</v>
      </c>
      <c r="K99" s="170">
        <f t="shared" si="6"/>
        <v>1.8567993489112311</v>
      </c>
      <c r="L99" s="170">
        <f t="shared" si="6"/>
        <v>0</v>
      </c>
      <c r="M99" s="170">
        <f t="shared" si="6"/>
        <v>0</v>
      </c>
      <c r="N99" s="170">
        <f t="shared" si="6"/>
        <v>0</v>
      </c>
      <c r="O99" s="170">
        <f t="shared" si="6"/>
        <v>0</v>
      </c>
      <c r="P99" s="171">
        <f t="shared" si="6"/>
        <v>0</v>
      </c>
    </row>
    <row r="100" spans="1:21" ht="15" thickBot="1" x14ac:dyDescent="0.35">
      <c r="A100" s="1">
        <v>0.95833333333333404</v>
      </c>
      <c r="D100" s="143">
        <v>0.95833333333333404</v>
      </c>
      <c r="E100" s="172">
        <f t="shared" si="6"/>
        <v>0</v>
      </c>
      <c r="F100" s="173">
        <f t="shared" si="6"/>
        <v>0</v>
      </c>
      <c r="G100" s="173">
        <f t="shared" si="6"/>
        <v>0</v>
      </c>
      <c r="H100" s="173">
        <f t="shared" si="6"/>
        <v>0</v>
      </c>
      <c r="I100" s="173">
        <f t="shared" si="6"/>
        <v>0</v>
      </c>
      <c r="J100" s="173">
        <f t="shared" si="6"/>
        <v>0</v>
      </c>
      <c r="K100" s="173">
        <f t="shared" si="6"/>
        <v>0</v>
      </c>
      <c r="L100" s="173">
        <f t="shared" si="6"/>
        <v>0</v>
      </c>
      <c r="M100" s="173">
        <f t="shared" si="6"/>
        <v>0</v>
      </c>
      <c r="N100" s="173">
        <f t="shared" si="6"/>
        <v>0</v>
      </c>
      <c r="O100" s="173">
        <f t="shared" si="6"/>
        <v>0</v>
      </c>
      <c r="P100" s="174">
        <f t="shared" si="6"/>
        <v>0</v>
      </c>
    </row>
    <row r="101" spans="1:21" x14ac:dyDescent="0.3">
      <c r="E101" s="7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9"/>
    </row>
    <row r="102" spans="1:21" ht="15" thickBot="1" x14ac:dyDescent="0.35">
      <c r="E102" s="10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2"/>
      <c r="R102" t="s">
        <v>13</v>
      </c>
      <c r="S102" t="s">
        <v>14</v>
      </c>
      <c r="T102" t="s">
        <v>16</v>
      </c>
      <c r="U102" t="s">
        <v>15</v>
      </c>
    </row>
    <row r="103" spans="1:21" ht="15" thickBot="1" x14ac:dyDescent="0.35">
      <c r="E103" s="10">
        <f>SUM(E77:E100)</f>
        <v>1876.8459483084266</v>
      </c>
      <c r="F103" s="11">
        <f t="shared" ref="F103:P103" si="7">SUM(F77:F100)</f>
        <v>3035.2735596259968</v>
      </c>
      <c r="G103" s="11">
        <f t="shared" si="7"/>
        <v>4145.8682504211802</v>
      </c>
      <c r="H103" s="11">
        <f t="shared" si="7"/>
        <v>3847.248012814393</v>
      </c>
      <c r="I103" s="11">
        <f t="shared" si="7"/>
        <v>3427.4360281882514</v>
      </c>
      <c r="J103" s="11">
        <f t="shared" si="7"/>
        <v>3543.8746905536846</v>
      </c>
      <c r="K103" s="11">
        <f>SUM(K77:K100)</f>
        <v>3997.9853545859878</v>
      </c>
      <c r="L103" s="11">
        <f t="shared" si="7"/>
        <v>3543.8746905536846</v>
      </c>
      <c r="M103" s="11">
        <f t="shared" si="7"/>
        <v>2844.3821972905826</v>
      </c>
      <c r="N103" s="11">
        <f t="shared" si="7"/>
        <v>1769.3426872220398</v>
      </c>
      <c r="O103" s="11">
        <f t="shared" si="7"/>
        <v>1847.9437295717623</v>
      </c>
      <c r="P103" s="12">
        <f t="shared" si="7"/>
        <v>0</v>
      </c>
      <c r="R103" s="16">
        <f>SUM(E103:P103)</f>
        <v>33880.075149135992</v>
      </c>
      <c r="S103" s="16">
        <f>R103/1000</f>
        <v>33.88007514913599</v>
      </c>
      <c r="T103">
        <v>51.1</v>
      </c>
      <c r="U103" s="16">
        <f>S103*T103</f>
        <v>1731.2718401208492</v>
      </c>
    </row>
    <row r="110" spans="1:21" x14ac:dyDescent="0.3">
      <c r="E110" t="s">
        <v>23</v>
      </c>
    </row>
    <row r="112" spans="1:21" ht="15" thickBot="1" x14ac:dyDescent="0.35"/>
    <row r="113" spans="1:16" x14ac:dyDescent="0.3">
      <c r="E113" s="21" t="s">
        <v>0</v>
      </c>
      <c r="F113" s="22" t="s">
        <v>1</v>
      </c>
      <c r="G113" s="22" t="s">
        <v>2</v>
      </c>
      <c r="H113" s="22" t="s">
        <v>3</v>
      </c>
      <c r="I113" s="22" t="s">
        <v>2</v>
      </c>
      <c r="J113" s="22" t="s">
        <v>0</v>
      </c>
      <c r="K113" s="22" t="s">
        <v>4</v>
      </c>
      <c r="L113" s="22" t="s">
        <v>3</v>
      </c>
      <c r="M113" s="22" t="s">
        <v>5</v>
      </c>
      <c r="N113" s="22" t="s">
        <v>6</v>
      </c>
      <c r="O113" s="22" t="s">
        <v>7</v>
      </c>
      <c r="P113" s="23" t="s">
        <v>8</v>
      </c>
    </row>
    <row r="114" spans="1:16" x14ac:dyDescent="0.3">
      <c r="E114" s="24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5"/>
    </row>
    <row r="115" spans="1:16" x14ac:dyDescent="0.3">
      <c r="A115" s="1">
        <v>0</v>
      </c>
      <c r="E115" s="24">
        <f>IF(E4&gt;2,-0.00299346*E4^6+0.1340268*E4^5-2.3383*E4^4+19.879926*E4^3-84.552447*E4^2+174.52339*E4-136.641818,0)</f>
        <v>0</v>
      </c>
      <c r="F115" s="20">
        <f t="shared" ref="F115:P115" si="8">IF(F4&gt;2,-0.00299346*F4^6+0.1340268*F4^5-2.3383*F4^4+19.879926*F4^3-84.552447*F4^2+174.52339*F4-136.641818,0)</f>
        <v>0</v>
      </c>
      <c r="G115" s="20">
        <f t="shared" si="8"/>
        <v>0</v>
      </c>
      <c r="H115" s="20">
        <f t="shared" si="8"/>
        <v>0</v>
      </c>
      <c r="I115" s="20">
        <f t="shared" si="8"/>
        <v>0</v>
      </c>
      <c r="J115" s="20">
        <f t="shared" si="8"/>
        <v>0</v>
      </c>
      <c r="K115" s="20">
        <f t="shared" si="8"/>
        <v>0</v>
      </c>
      <c r="L115" s="20">
        <f t="shared" si="8"/>
        <v>0</v>
      </c>
      <c r="M115" s="20">
        <f t="shared" si="8"/>
        <v>0</v>
      </c>
      <c r="N115" s="20">
        <f t="shared" si="8"/>
        <v>0</v>
      </c>
      <c r="O115" s="20">
        <f t="shared" si="8"/>
        <v>0</v>
      </c>
      <c r="P115" s="25">
        <f t="shared" si="8"/>
        <v>0</v>
      </c>
    </row>
    <row r="116" spans="1:16" x14ac:dyDescent="0.3">
      <c r="A116" s="1">
        <v>4.1666666666666699E-2</v>
      </c>
      <c r="E116" s="24">
        <f t="shared" ref="E116:P131" si="9">IF(E5&gt;2,-0.00299346*E5^6+0.1340268*E5^5-2.3383*E5^4+19.879926*E5^3-84.552447*E5^2+174.52339*E5-136.641818,0)</f>
        <v>0</v>
      </c>
      <c r="F116" s="20">
        <f t="shared" si="9"/>
        <v>0.20441659460539086</v>
      </c>
      <c r="G116" s="20">
        <f t="shared" si="9"/>
        <v>1.9858444324955258</v>
      </c>
      <c r="H116" s="20">
        <f t="shared" si="9"/>
        <v>1.7928922039447173</v>
      </c>
      <c r="I116" s="20">
        <f t="shared" si="9"/>
        <v>1.2282967262556497</v>
      </c>
      <c r="J116" s="20">
        <f t="shared" si="9"/>
        <v>1.581325570812993</v>
      </c>
      <c r="K116" s="20">
        <f t="shared" si="9"/>
        <v>1.8916124062253914</v>
      </c>
      <c r="L116" s="20">
        <f t="shared" si="9"/>
        <v>1.581325570812993</v>
      </c>
      <c r="M116" s="20">
        <f t="shared" si="9"/>
        <v>0.36742282057613807</v>
      </c>
      <c r="N116" s="20">
        <f t="shared" si="9"/>
        <v>0</v>
      </c>
      <c r="O116" s="20">
        <f t="shared" si="9"/>
        <v>0</v>
      </c>
      <c r="P116" s="25">
        <f t="shared" si="9"/>
        <v>0</v>
      </c>
    </row>
    <row r="117" spans="1:16" x14ac:dyDescent="0.3">
      <c r="A117" s="1">
        <v>8.3333333333333301E-2</v>
      </c>
      <c r="E117" s="24">
        <f t="shared" si="9"/>
        <v>0</v>
      </c>
      <c r="F117" s="20">
        <f t="shared" si="9"/>
        <v>0</v>
      </c>
      <c r="G117" s="20">
        <f t="shared" si="9"/>
        <v>1.2312066542536968</v>
      </c>
      <c r="H117" s="20">
        <f t="shared" si="9"/>
        <v>0.96757350908043804</v>
      </c>
      <c r="I117" s="20">
        <f t="shared" si="9"/>
        <v>0.24445021068746087</v>
      </c>
      <c r="J117" s="20">
        <f t="shared" si="9"/>
        <v>0.68045558739879652</v>
      </c>
      <c r="K117" s="20">
        <f t="shared" si="9"/>
        <v>1.1022340077398951</v>
      </c>
      <c r="L117" s="20">
        <f t="shared" si="9"/>
        <v>0.68045558739879652</v>
      </c>
      <c r="M117" s="20">
        <f t="shared" si="9"/>
        <v>0</v>
      </c>
      <c r="N117" s="20">
        <f t="shared" si="9"/>
        <v>0</v>
      </c>
      <c r="O117" s="20">
        <f t="shared" si="9"/>
        <v>0</v>
      </c>
      <c r="P117" s="25">
        <f t="shared" si="9"/>
        <v>0</v>
      </c>
    </row>
    <row r="118" spans="1:16" x14ac:dyDescent="0.3">
      <c r="A118" s="1">
        <v>0.125</v>
      </c>
      <c r="E118" s="24">
        <f t="shared" si="9"/>
        <v>1.364571117257384</v>
      </c>
      <c r="F118" s="20">
        <f t="shared" si="9"/>
        <v>2.6899376969995501</v>
      </c>
      <c r="G118" s="20">
        <f t="shared" si="9"/>
        <v>3.3722925553267373</v>
      </c>
      <c r="H118" s="20">
        <f t="shared" si="9"/>
        <v>3.2721238807117743</v>
      </c>
      <c r="I118" s="20">
        <f t="shared" si="9"/>
        <v>3.0507399894608511</v>
      </c>
      <c r="J118" s="20">
        <f t="shared" si="9"/>
        <v>3.1566558169345171</v>
      </c>
      <c r="K118" s="20">
        <f t="shared" si="9"/>
        <v>3.3238095085086456</v>
      </c>
      <c r="L118" s="20">
        <f t="shared" si="9"/>
        <v>3.1566558169345171</v>
      </c>
      <c r="M118" s="20">
        <f t="shared" si="9"/>
        <v>2.6462648714347665</v>
      </c>
      <c r="N118" s="20">
        <f t="shared" si="9"/>
        <v>0.99932702419351926</v>
      </c>
      <c r="O118" s="20">
        <f t="shared" si="9"/>
        <v>1.4884669025034896</v>
      </c>
      <c r="P118" s="25">
        <f t="shared" si="9"/>
        <v>0</v>
      </c>
    </row>
    <row r="119" spans="1:16" x14ac:dyDescent="0.3">
      <c r="A119" s="1">
        <v>0.16666666666666699</v>
      </c>
      <c r="E119" s="24">
        <f t="shared" si="9"/>
        <v>0</v>
      </c>
      <c r="F119" s="20">
        <f t="shared" si="9"/>
        <v>0</v>
      </c>
      <c r="G119" s="20">
        <f t="shared" si="9"/>
        <v>1.2430220835067303</v>
      </c>
      <c r="H119" s="20">
        <f t="shared" si="9"/>
        <v>1.0006891119083718</v>
      </c>
      <c r="I119" s="20">
        <f t="shared" si="9"/>
        <v>0.29287907736392071</v>
      </c>
      <c r="J119" s="20">
        <f t="shared" si="9"/>
        <v>0.73837458519651022</v>
      </c>
      <c r="K119" s="20">
        <f t="shared" si="9"/>
        <v>1.1242807552367253</v>
      </c>
      <c r="L119" s="20">
        <f t="shared" si="9"/>
        <v>0.73837458519651022</v>
      </c>
      <c r="M119" s="20">
        <f t="shared" si="9"/>
        <v>0</v>
      </c>
      <c r="N119" s="20">
        <f t="shared" si="9"/>
        <v>0</v>
      </c>
      <c r="O119" s="20">
        <f t="shared" si="9"/>
        <v>0</v>
      </c>
      <c r="P119" s="25">
        <f t="shared" si="9"/>
        <v>0</v>
      </c>
    </row>
    <row r="120" spans="1:16" x14ac:dyDescent="0.3">
      <c r="A120" s="1">
        <v>0.20833333333333301</v>
      </c>
      <c r="E120" s="24">
        <f t="shared" si="9"/>
        <v>0</v>
      </c>
      <c r="F120" s="20">
        <f t="shared" si="9"/>
        <v>0</v>
      </c>
      <c r="G120" s="20">
        <f t="shared" si="9"/>
        <v>0.95753741729316744</v>
      </c>
      <c r="H120" s="20">
        <f t="shared" si="9"/>
        <v>0.70824974103572913</v>
      </c>
      <c r="I120" s="20">
        <f t="shared" si="9"/>
        <v>-4.2093748815460685E-2</v>
      </c>
      <c r="J120" s="20">
        <f t="shared" si="9"/>
        <v>0.44014749698456512</v>
      </c>
      <c r="K120" s="20">
        <f t="shared" si="9"/>
        <v>0.83518333754852847</v>
      </c>
      <c r="L120" s="20">
        <f t="shared" si="9"/>
        <v>0.44014749698456512</v>
      </c>
      <c r="M120" s="20">
        <f t="shared" si="9"/>
        <v>0</v>
      </c>
      <c r="N120" s="20">
        <f t="shared" si="9"/>
        <v>0</v>
      </c>
      <c r="O120" s="20">
        <f t="shared" si="9"/>
        <v>0</v>
      </c>
      <c r="P120" s="25">
        <f t="shared" si="9"/>
        <v>0</v>
      </c>
    </row>
    <row r="121" spans="1:16" x14ac:dyDescent="0.3">
      <c r="A121" s="1">
        <v>0.25</v>
      </c>
      <c r="E121" s="24">
        <f t="shared" si="9"/>
        <v>0</v>
      </c>
      <c r="F121" s="20">
        <f t="shared" si="9"/>
        <v>1.1166042061168469</v>
      </c>
      <c r="G121" s="20">
        <f t="shared" si="9"/>
        <v>2.5242983630041635</v>
      </c>
      <c r="H121" s="20">
        <f t="shared" si="9"/>
        <v>2.3747021276894316</v>
      </c>
      <c r="I121" s="20">
        <f t="shared" si="9"/>
        <v>1.9349652751671442</v>
      </c>
      <c r="J121" s="20">
        <f t="shared" si="9"/>
        <v>2.2085217848162984</v>
      </c>
      <c r="K121" s="20">
        <f t="shared" si="9"/>
        <v>2.4514809532682307</v>
      </c>
      <c r="L121" s="20">
        <f t="shared" si="9"/>
        <v>2.2085217848162984</v>
      </c>
      <c r="M121" s="20">
        <f t="shared" si="9"/>
        <v>1.2408351600889489</v>
      </c>
      <c r="N121" s="20">
        <f t="shared" si="9"/>
        <v>0</v>
      </c>
      <c r="O121" s="20">
        <f t="shared" si="9"/>
        <v>0</v>
      </c>
      <c r="P121" s="25">
        <f t="shared" si="9"/>
        <v>0</v>
      </c>
    </row>
    <row r="122" spans="1:16" x14ac:dyDescent="0.3">
      <c r="A122" s="1">
        <v>0.29166666666666702</v>
      </c>
      <c r="E122" s="24">
        <f t="shared" si="9"/>
        <v>0</v>
      </c>
      <c r="F122" s="20">
        <f t="shared" si="9"/>
        <v>0.97871883083524835</v>
      </c>
      <c r="G122" s="20">
        <f t="shared" si="9"/>
        <v>2.468678444053694</v>
      </c>
      <c r="H122" s="20">
        <f t="shared" si="9"/>
        <v>2.2727653649835702</v>
      </c>
      <c r="I122" s="20">
        <f t="shared" si="9"/>
        <v>1.7884708722737628</v>
      </c>
      <c r="J122" s="20">
        <f t="shared" si="9"/>
        <v>2.0498468083119405</v>
      </c>
      <c r="K122" s="20">
        <f t="shared" si="9"/>
        <v>2.373917386930998</v>
      </c>
      <c r="L122" s="20">
        <f t="shared" si="9"/>
        <v>2.0498468083119405</v>
      </c>
      <c r="M122" s="20">
        <f t="shared" si="9"/>
        <v>0.99022163055605006</v>
      </c>
      <c r="N122" s="20">
        <f t="shared" si="9"/>
        <v>0</v>
      </c>
      <c r="O122" s="20">
        <f t="shared" si="9"/>
        <v>0</v>
      </c>
      <c r="P122" s="25">
        <f t="shared" si="9"/>
        <v>0</v>
      </c>
    </row>
    <row r="123" spans="1:16" x14ac:dyDescent="0.3">
      <c r="A123" s="1">
        <v>0.33333333333333398</v>
      </c>
      <c r="E123" s="24">
        <f t="shared" si="9"/>
        <v>0</v>
      </c>
      <c r="F123" s="20">
        <f t="shared" si="9"/>
        <v>0</v>
      </c>
      <c r="G123" s="20">
        <f t="shared" si="9"/>
        <v>0</v>
      </c>
      <c r="H123" s="20">
        <f t="shared" si="9"/>
        <v>0</v>
      </c>
      <c r="I123" s="20">
        <f t="shared" si="9"/>
        <v>0</v>
      </c>
      <c r="J123" s="20">
        <f t="shared" si="9"/>
        <v>0</v>
      </c>
      <c r="K123" s="20">
        <f t="shared" si="9"/>
        <v>0</v>
      </c>
      <c r="L123" s="20">
        <f t="shared" si="9"/>
        <v>0</v>
      </c>
      <c r="M123" s="20">
        <f t="shared" si="9"/>
        <v>0</v>
      </c>
      <c r="N123" s="20">
        <f t="shared" si="9"/>
        <v>0</v>
      </c>
      <c r="O123" s="20">
        <f t="shared" si="9"/>
        <v>0</v>
      </c>
      <c r="P123" s="25">
        <f t="shared" si="9"/>
        <v>0</v>
      </c>
    </row>
    <row r="124" spans="1:16" x14ac:dyDescent="0.3">
      <c r="A124" s="1">
        <v>0.375</v>
      </c>
      <c r="E124" s="24">
        <f t="shared" si="9"/>
        <v>0</v>
      </c>
      <c r="F124" s="20">
        <f t="shared" si="9"/>
        <v>0</v>
      </c>
      <c r="G124" s="20">
        <f t="shared" si="9"/>
        <v>0</v>
      </c>
      <c r="H124" s="20">
        <f t="shared" si="9"/>
        <v>0</v>
      </c>
      <c r="I124" s="20">
        <f t="shared" si="9"/>
        <v>0</v>
      </c>
      <c r="J124" s="20">
        <f t="shared" si="9"/>
        <v>0</v>
      </c>
      <c r="K124" s="20">
        <f t="shared" si="9"/>
        <v>0</v>
      </c>
      <c r="L124" s="20">
        <f t="shared" si="9"/>
        <v>0</v>
      </c>
      <c r="M124" s="20">
        <f t="shared" si="9"/>
        <v>0</v>
      </c>
      <c r="N124" s="20">
        <f t="shared" si="9"/>
        <v>0</v>
      </c>
      <c r="O124" s="20">
        <f t="shared" si="9"/>
        <v>0</v>
      </c>
      <c r="P124" s="25">
        <f t="shared" si="9"/>
        <v>0</v>
      </c>
    </row>
    <row r="125" spans="1:16" x14ac:dyDescent="0.3">
      <c r="A125" s="1">
        <v>0.41666666666666702</v>
      </c>
      <c r="E125" s="24">
        <f t="shared" si="9"/>
        <v>3.751342062614242</v>
      </c>
      <c r="F125" s="20">
        <f t="shared" si="9"/>
        <v>4.7273240844530733</v>
      </c>
      <c r="G125" s="20">
        <f t="shared" si="9"/>
        <v>6.9117492096117417</v>
      </c>
      <c r="H125" s="20">
        <f t="shared" si="9"/>
        <v>6.2429309715739123</v>
      </c>
      <c r="I125" s="20">
        <f t="shared" si="9"/>
        <v>5.3921008109526269</v>
      </c>
      <c r="J125" s="20">
        <f t="shared" si="9"/>
        <v>5.6650419563417813</v>
      </c>
      <c r="K125" s="20">
        <f t="shared" si="9"/>
        <v>6.5658048576947863</v>
      </c>
      <c r="L125" s="20">
        <f t="shared" si="9"/>
        <v>5.6650419563417813</v>
      </c>
      <c r="M125" s="20">
        <f t="shared" si="9"/>
        <v>4.5665625449792628</v>
      </c>
      <c r="N125" s="20">
        <f t="shared" si="9"/>
        <v>3.6706538464162008</v>
      </c>
      <c r="O125" s="20">
        <f t="shared" si="9"/>
        <v>3.7567789538678085</v>
      </c>
      <c r="P125" s="25">
        <f t="shared" si="9"/>
        <v>0</v>
      </c>
    </row>
    <row r="126" spans="1:16" x14ac:dyDescent="0.3">
      <c r="A126" s="1">
        <v>0.45833333333333398</v>
      </c>
      <c r="E126" s="24">
        <f t="shared" si="9"/>
        <v>5.5465727655028445</v>
      </c>
      <c r="F126" s="20">
        <f t="shared" si="9"/>
        <v>9.2755423298853543</v>
      </c>
      <c r="G126" s="20">
        <f t="shared" si="9"/>
        <v>15.27236625601023</v>
      </c>
      <c r="H126" s="20">
        <f t="shared" si="9"/>
        <v>13.583940522142996</v>
      </c>
      <c r="I126" s="20">
        <f t="shared" si="9"/>
        <v>11.278652974407748</v>
      </c>
      <c r="J126" s="20">
        <f t="shared" si="9"/>
        <v>12.016833743449013</v>
      </c>
      <c r="K126" s="20">
        <f t="shared" si="9"/>
        <v>14.413673191908458</v>
      </c>
      <c r="L126" s="20">
        <f t="shared" si="9"/>
        <v>12.016833743449013</v>
      </c>
      <c r="M126" s="20">
        <f t="shared" si="9"/>
        <v>8.6841061455698423</v>
      </c>
      <c r="N126" s="20">
        <f t="shared" si="9"/>
        <v>5.2397046403687568</v>
      </c>
      <c r="O126" s="20">
        <f t="shared" si="9"/>
        <v>5.5480413998790823</v>
      </c>
      <c r="P126" s="25">
        <f t="shared" si="9"/>
        <v>0</v>
      </c>
    </row>
    <row r="127" spans="1:16" x14ac:dyDescent="0.3">
      <c r="A127" s="1">
        <v>0.5</v>
      </c>
      <c r="E127" s="24">
        <f t="shared" si="9"/>
        <v>10.433240888901707</v>
      </c>
      <c r="F127" s="20">
        <f t="shared" si="9"/>
        <v>18.767734427483617</v>
      </c>
      <c r="G127" s="20">
        <f t="shared" si="9"/>
        <v>28.791734094150968</v>
      </c>
      <c r="H127" s="20">
        <f t="shared" si="9"/>
        <v>26.054344497527438</v>
      </c>
      <c r="I127" s="20">
        <f t="shared" si="9"/>
        <v>22.229478099686673</v>
      </c>
      <c r="J127" s="20">
        <f t="shared" si="9"/>
        <v>23.365106782317355</v>
      </c>
      <c r="K127" s="20">
        <f t="shared" si="9"/>
        <v>27.419063769271759</v>
      </c>
      <c r="L127" s="20">
        <f t="shared" si="9"/>
        <v>23.365106782317355</v>
      </c>
      <c r="M127" s="20">
        <f t="shared" si="9"/>
        <v>17.391535431435216</v>
      </c>
      <c r="N127" s="20">
        <f t="shared" si="9"/>
        <v>9.7123808300802352</v>
      </c>
      <c r="O127" s="20">
        <f t="shared" si="9"/>
        <v>10.314654431731412</v>
      </c>
      <c r="P127" s="25">
        <f t="shared" si="9"/>
        <v>0</v>
      </c>
    </row>
    <row r="128" spans="1:16" x14ac:dyDescent="0.3">
      <c r="A128" s="1">
        <v>0.54166666666666696</v>
      </c>
      <c r="E128" s="24">
        <f t="shared" si="9"/>
        <v>11.159551228441671</v>
      </c>
      <c r="F128" s="20">
        <f t="shared" si="9"/>
        <v>20.442437307508442</v>
      </c>
      <c r="G128" s="20">
        <f t="shared" si="9"/>
        <v>30.97651987466935</v>
      </c>
      <c r="H128" s="20">
        <f t="shared" si="9"/>
        <v>28.000388330858584</v>
      </c>
      <c r="I128" s="20">
        <f t="shared" si="9"/>
        <v>23.967539471598514</v>
      </c>
      <c r="J128" s="20">
        <f t="shared" si="9"/>
        <v>25.053419365432831</v>
      </c>
      <c r="K128" s="20">
        <f t="shared" si="9"/>
        <v>29.487373050552208</v>
      </c>
      <c r="L128" s="20">
        <f t="shared" si="9"/>
        <v>25.053419365432831</v>
      </c>
      <c r="M128" s="20">
        <f t="shared" si="9"/>
        <v>18.748503073722475</v>
      </c>
      <c r="N128" s="20">
        <f t="shared" si="9"/>
        <v>10.444162826753484</v>
      </c>
      <c r="O128" s="20">
        <f t="shared" si="9"/>
        <v>10.914094941478254</v>
      </c>
      <c r="P128" s="25">
        <f t="shared" si="9"/>
        <v>0</v>
      </c>
    </row>
    <row r="129" spans="1:16" x14ac:dyDescent="0.3">
      <c r="A129" s="1">
        <v>0.58333333333333404</v>
      </c>
      <c r="E129" s="24">
        <f t="shared" si="9"/>
        <v>13.896863959628888</v>
      </c>
      <c r="F129" s="20">
        <f t="shared" si="9"/>
        <v>24.855056841115982</v>
      </c>
      <c r="G129" s="20">
        <f t="shared" si="9"/>
        <v>36.192018531354563</v>
      </c>
      <c r="H129" s="20">
        <f t="shared" si="9"/>
        <v>33.050077908181777</v>
      </c>
      <c r="I129" s="20">
        <f t="shared" si="9"/>
        <v>28.71406956802133</v>
      </c>
      <c r="J129" s="20">
        <f t="shared" si="9"/>
        <v>29.863508281331576</v>
      </c>
      <c r="K129" s="20">
        <f t="shared" si="9"/>
        <v>34.629575937062612</v>
      </c>
      <c r="L129" s="20">
        <f t="shared" si="9"/>
        <v>29.863508281331576</v>
      </c>
      <c r="M129" s="20">
        <f t="shared" si="9"/>
        <v>22.876256848400033</v>
      </c>
      <c r="N129" s="20">
        <f t="shared" si="9"/>
        <v>13.035169300679343</v>
      </c>
      <c r="O129" s="20">
        <f t="shared" si="9"/>
        <v>13.558368627732023</v>
      </c>
      <c r="P129" s="25">
        <f t="shared" si="9"/>
        <v>0</v>
      </c>
    </row>
    <row r="130" spans="1:16" x14ac:dyDescent="0.3">
      <c r="A130" s="1">
        <v>0.625</v>
      </c>
      <c r="E130" s="24">
        <f t="shared" si="9"/>
        <v>17.265428659270526</v>
      </c>
      <c r="F130" s="20">
        <f t="shared" si="9"/>
        <v>29.663382703803393</v>
      </c>
      <c r="G130" s="20">
        <f t="shared" si="9"/>
        <v>41.36576696570188</v>
      </c>
      <c r="H130" s="20">
        <f t="shared" si="9"/>
        <v>38.23171278129854</v>
      </c>
      <c r="I130" s="20">
        <f t="shared" si="9"/>
        <v>33.767396774519113</v>
      </c>
      <c r="J130" s="20">
        <f t="shared" si="9"/>
        <v>34.964766357774408</v>
      </c>
      <c r="K130" s="20">
        <f t="shared" si="9"/>
        <v>39.818355607412343</v>
      </c>
      <c r="L130" s="20">
        <f t="shared" si="9"/>
        <v>34.964766357774408</v>
      </c>
      <c r="M130" s="20">
        <f t="shared" si="9"/>
        <v>27.505428320241265</v>
      </c>
      <c r="N130" s="20">
        <f t="shared" si="9"/>
        <v>16.237284396406665</v>
      </c>
      <c r="O130" s="20">
        <f t="shared" si="9"/>
        <v>16.86008357466045</v>
      </c>
      <c r="P130" s="25">
        <f t="shared" si="9"/>
        <v>0</v>
      </c>
    </row>
    <row r="131" spans="1:16" x14ac:dyDescent="0.3">
      <c r="A131" s="1">
        <v>0.66666666666666696</v>
      </c>
      <c r="E131" s="24">
        <f t="shared" si="9"/>
        <v>20.83291430582716</v>
      </c>
      <c r="F131" s="20">
        <f t="shared" si="9"/>
        <v>34.443840898135988</v>
      </c>
      <c r="G131" s="20">
        <f t="shared" si="9"/>
        <v>46.047775616730689</v>
      </c>
      <c r="H131" s="20">
        <f t="shared" si="9"/>
        <v>43.027842813206519</v>
      </c>
      <c r="I131" s="20">
        <f t="shared" si="9"/>
        <v>38.606786954101437</v>
      </c>
      <c r="J131" s="20">
        <f t="shared" si="9"/>
        <v>39.779287813594522</v>
      </c>
      <c r="K131" s="20">
        <f t="shared" si="9"/>
        <v>44.569242879555361</v>
      </c>
      <c r="L131" s="20">
        <f t="shared" si="9"/>
        <v>39.779287813594522</v>
      </c>
      <c r="M131" s="20">
        <f t="shared" si="9"/>
        <v>32.111972701915931</v>
      </c>
      <c r="N131" s="20">
        <f t="shared" si="9"/>
        <v>19.682225460924485</v>
      </c>
      <c r="O131" s="20">
        <f t="shared" si="9"/>
        <v>20.323872998077775</v>
      </c>
      <c r="P131" s="25">
        <f t="shared" si="9"/>
        <v>0</v>
      </c>
    </row>
    <row r="132" spans="1:16" x14ac:dyDescent="0.3">
      <c r="A132" s="1">
        <v>0.70833333333333404</v>
      </c>
      <c r="E132" s="24">
        <f t="shared" ref="E132:P138" si="10">IF(E21&gt;2,-0.00299346*E21^6+0.1340268*E21^5-2.3383*E21^4+19.879926*E21^3-84.552447*E21^2+174.52339*E21-136.641818,0)</f>
        <v>11.238975545353981</v>
      </c>
      <c r="F132" s="20">
        <f t="shared" si="10"/>
        <v>21.265540862125988</v>
      </c>
      <c r="G132" s="20">
        <f t="shared" si="10"/>
        <v>32.113913235868097</v>
      </c>
      <c r="H132" s="20">
        <f t="shared" si="10"/>
        <v>28.882640789825871</v>
      </c>
      <c r="I132" s="20">
        <f t="shared" si="10"/>
        <v>24.704480947080299</v>
      </c>
      <c r="J132" s="20">
        <f t="shared" si="10"/>
        <v>25.671419308978841</v>
      </c>
      <c r="K132" s="20">
        <f t="shared" si="10"/>
        <v>30.499027230715058</v>
      </c>
      <c r="L132" s="20">
        <f t="shared" si="10"/>
        <v>25.671419308978841</v>
      </c>
      <c r="M132" s="20">
        <f t="shared" si="10"/>
        <v>19.198846034803807</v>
      </c>
      <c r="N132" s="20">
        <f t="shared" si="10"/>
        <v>10.600325883122707</v>
      </c>
      <c r="O132" s="20">
        <f t="shared" si="10"/>
        <v>10.826876193862461</v>
      </c>
      <c r="P132" s="25">
        <f t="shared" si="10"/>
        <v>0</v>
      </c>
    </row>
    <row r="133" spans="1:16" x14ac:dyDescent="0.3">
      <c r="A133" s="1">
        <v>0.750000000000001</v>
      </c>
      <c r="E133" s="24">
        <f t="shared" si="10"/>
        <v>6.3801986664088304</v>
      </c>
      <c r="F133" s="20">
        <f t="shared" si="10"/>
        <v>12.645705488215697</v>
      </c>
      <c r="G133" s="20">
        <f t="shared" si="10"/>
        <v>20.817566754976326</v>
      </c>
      <c r="H133" s="20">
        <f t="shared" si="10"/>
        <v>18.058073006074949</v>
      </c>
      <c r="I133" s="20">
        <f t="shared" si="10"/>
        <v>14.896528653569419</v>
      </c>
      <c r="J133" s="20">
        <f t="shared" si="10"/>
        <v>15.47665216279546</v>
      </c>
      <c r="K133" s="20">
        <f t="shared" si="10"/>
        <v>19.418052590041668</v>
      </c>
      <c r="L133" s="20">
        <f t="shared" si="10"/>
        <v>15.47665216279546</v>
      </c>
      <c r="M133" s="20">
        <f t="shared" si="10"/>
        <v>11.045604940381224</v>
      </c>
      <c r="N133" s="20">
        <f t="shared" si="10"/>
        <v>6.1193552525676864</v>
      </c>
      <c r="O133" s="20">
        <f t="shared" si="10"/>
        <v>6.0904125837035394</v>
      </c>
      <c r="P133" s="25">
        <f t="shared" si="10"/>
        <v>0</v>
      </c>
    </row>
    <row r="134" spans="1:16" x14ac:dyDescent="0.3">
      <c r="A134" s="1">
        <v>0.79166666666666696</v>
      </c>
      <c r="E134" s="24">
        <f t="shared" si="10"/>
        <v>3.9577360234483194</v>
      </c>
      <c r="F134" s="20">
        <f t="shared" si="10"/>
        <v>5.7493627278902864</v>
      </c>
      <c r="G134" s="20">
        <f t="shared" si="10"/>
        <v>9.2043914561323277</v>
      </c>
      <c r="H134" s="20">
        <f t="shared" si="10"/>
        <v>7.9861034536601778</v>
      </c>
      <c r="I134" s="20">
        <f t="shared" si="10"/>
        <v>6.6551866412599452</v>
      </c>
      <c r="J134" s="20">
        <f t="shared" si="10"/>
        <v>6.9367268607124402</v>
      </c>
      <c r="K134" s="20">
        <f t="shared" si="10"/>
        <v>8.5742328578323281</v>
      </c>
      <c r="L134" s="20">
        <f t="shared" si="10"/>
        <v>6.9367268607124402</v>
      </c>
      <c r="M134" s="20">
        <f t="shared" si="10"/>
        <v>5.27287087185465</v>
      </c>
      <c r="N134" s="20">
        <f t="shared" si="10"/>
        <v>3.8827557108542123</v>
      </c>
      <c r="O134" s="20">
        <f t="shared" si="10"/>
        <v>3.9068931831298528</v>
      </c>
      <c r="P134" s="25">
        <f t="shared" si="10"/>
        <v>0</v>
      </c>
    </row>
    <row r="135" spans="1:16" x14ac:dyDescent="0.3">
      <c r="A135" s="1">
        <v>0.83333333333333404</v>
      </c>
      <c r="E135" s="24">
        <f t="shared" si="10"/>
        <v>1.752340287630318</v>
      </c>
      <c r="F135" s="20">
        <f t="shared" si="10"/>
        <v>3.1867761617953647</v>
      </c>
      <c r="G135" s="20">
        <f t="shared" si="10"/>
        <v>3.7042624269321891</v>
      </c>
      <c r="H135" s="20">
        <f t="shared" si="10"/>
        <v>3.5619893913196279</v>
      </c>
      <c r="I135" s="20">
        <f t="shared" si="10"/>
        <v>3.3745805685205141</v>
      </c>
      <c r="J135" s="20">
        <f t="shared" si="10"/>
        <v>3.4168768120195523</v>
      </c>
      <c r="K135" s="20">
        <f t="shared" si="10"/>
        <v>3.6322502633386193</v>
      </c>
      <c r="L135" s="20">
        <f t="shared" si="10"/>
        <v>3.4168768120195523</v>
      </c>
      <c r="M135" s="20">
        <f t="shared" si="10"/>
        <v>3.0201156360851655</v>
      </c>
      <c r="N135" s="20">
        <f t="shared" si="10"/>
        <v>1.575250493371982</v>
      </c>
      <c r="O135" s="20">
        <f t="shared" si="10"/>
        <v>1.6017367602840977</v>
      </c>
      <c r="P135" s="25">
        <f t="shared" si="10"/>
        <v>0</v>
      </c>
    </row>
    <row r="136" spans="1:16" x14ac:dyDescent="0.3">
      <c r="A136" s="1">
        <v>0.875000000000001</v>
      </c>
      <c r="E136" s="24">
        <f t="shared" si="10"/>
        <v>0</v>
      </c>
      <c r="F136" s="20">
        <f t="shared" si="10"/>
        <v>1.6023849091638454</v>
      </c>
      <c r="G136" s="20">
        <f t="shared" si="10"/>
        <v>2.8273042943969813</v>
      </c>
      <c r="H136" s="20">
        <f t="shared" si="10"/>
        <v>2.6428505289975988</v>
      </c>
      <c r="I136" s="20">
        <f t="shared" si="10"/>
        <v>2.2348455332837602</v>
      </c>
      <c r="J136" s="20">
        <f t="shared" si="10"/>
        <v>2.4249380205461648</v>
      </c>
      <c r="K136" s="20">
        <f t="shared" si="10"/>
        <v>2.7389374390073158</v>
      </c>
      <c r="L136" s="20">
        <f t="shared" si="10"/>
        <v>2.4249380205461648</v>
      </c>
      <c r="M136" s="20">
        <f t="shared" si="10"/>
        <v>1.5113557568831766</v>
      </c>
      <c r="N136" s="20">
        <f t="shared" si="10"/>
        <v>0</v>
      </c>
      <c r="O136" s="20">
        <f t="shared" si="10"/>
        <v>0</v>
      </c>
      <c r="P136" s="25">
        <f t="shared" si="10"/>
        <v>0</v>
      </c>
    </row>
    <row r="137" spans="1:16" x14ac:dyDescent="0.3">
      <c r="A137" s="1">
        <v>0.91666666666666696</v>
      </c>
      <c r="E137" s="24">
        <f t="shared" si="10"/>
        <v>0</v>
      </c>
      <c r="F137" s="20">
        <f t="shared" si="10"/>
        <v>0</v>
      </c>
      <c r="G137" s="20">
        <f t="shared" si="10"/>
        <v>0</v>
      </c>
      <c r="H137" s="20">
        <f t="shared" si="10"/>
        <v>0</v>
      </c>
      <c r="I137" s="20">
        <f t="shared" si="10"/>
        <v>0</v>
      </c>
      <c r="J137" s="20">
        <f t="shared" si="10"/>
        <v>0</v>
      </c>
      <c r="K137" s="20">
        <f t="shared" si="10"/>
        <v>0</v>
      </c>
      <c r="L137" s="20">
        <f t="shared" si="10"/>
        <v>0</v>
      </c>
      <c r="M137" s="20">
        <f t="shared" si="10"/>
        <v>0</v>
      </c>
      <c r="N137" s="20">
        <f t="shared" si="10"/>
        <v>0</v>
      </c>
      <c r="O137" s="20">
        <f t="shared" si="10"/>
        <v>0</v>
      </c>
      <c r="P137" s="25">
        <f t="shared" si="10"/>
        <v>0</v>
      </c>
    </row>
    <row r="138" spans="1:16" x14ac:dyDescent="0.3">
      <c r="A138" s="1">
        <v>0.95833333333333404</v>
      </c>
      <c r="E138" s="24">
        <f t="shared" si="10"/>
        <v>0</v>
      </c>
      <c r="F138" s="20">
        <f t="shared" si="10"/>
        <v>0</v>
      </c>
      <c r="G138" s="20">
        <f t="shared" si="10"/>
        <v>0</v>
      </c>
      <c r="H138" s="20">
        <f t="shared" si="10"/>
        <v>0</v>
      </c>
      <c r="I138" s="20">
        <f t="shared" si="10"/>
        <v>0</v>
      </c>
      <c r="J138" s="20">
        <f t="shared" si="10"/>
        <v>0</v>
      </c>
      <c r="K138" s="20">
        <f t="shared" si="10"/>
        <v>0</v>
      </c>
      <c r="L138" s="20">
        <f t="shared" si="10"/>
        <v>0</v>
      </c>
      <c r="M138" s="20">
        <f t="shared" si="10"/>
        <v>0</v>
      </c>
      <c r="N138" s="20">
        <f t="shared" si="10"/>
        <v>0</v>
      </c>
      <c r="O138" s="20">
        <f t="shared" si="10"/>
        <v>0</v>
      </c>
      <c r="P138" s="25">
        <f t="shared" si="10"/>
        <v>0</v>
      </c>
    </row>
    <row r="139" spans="1:16" x14ac:dyDescent="0.3">
      <c r="E139" s="24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5"/>
    </row>
    <row r="140" spans="1:16" ht="15" thickBot="1" x14ac:dyDescent="0.35">
      <c r="E140" s="26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8"/>
    </row>
    <row r="146" spans="1:16" ht="15" thickBot="1" x14ac:dyDescent="0.35"/>
    <row r="147" spans="1:16" ht="15" thickBot="1" x14ac:dyDescent="0.35">
      <c r="E147" s="4" t="s">
        <v>0</v>
      </c>
      <c r="F147" s="5" t="s">
        <v>1</v>
      </c>
      <c r="G147" s="5" t="s">
        <v>2</v>
      </c>
      <c r="H147" s="5" t="s">
        <v>3</v>
      </c>
      <c r="I147" s="5" t="s">
        <v>2</v>
      </c>
      <c r="J147" s="5" t="s">
        <v>0</v>
      </c>
      <c r="K147" s="5" t="s">
        <v>4</v>
      </c>
      <c r="L147" s="5" t="s">
        <v>3</v>
      </c>
      <c r="M147" s="5" t="s">
        <v>5</v>
      </c>
      <c r="N147" s="5" t="s">
        <v>6</v>
      </c>
      <c r="O147" s="5" t="s">
        <v>7</v>
      </c>
      <c r="P147" s="6" t="s">
        <v>8</v>
      </c>
    </row>
    <row r="148" spans="1:16" x14ac:dyDescent="0.3">
      <c r="E148" s="21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3"/>
    </row>
    <row r="149" spans="1:16" x14ac:dyDescent="0.3">
      <c r="A149" s="1">
        <v>0</v>
      </c>
      <c r="E149" s="24">
        <f>E115*30</f>
        <v>0</v>
      </c>
      <c r="F149" s="20">
        <f t="shared" ref="F149:P149" si="11">F115*30</f>
        <v>0</v>
      </c>
      <c r="G149" s="20">
        <f t="shared" si="11"/>
        <v>0</v>
      </c>
      <c r="H149" s="20">
        <f t="shared" si="11"/>
        <v>0</v>
      </c>
      <c r="I149" s="20">
        <f t="shared" si="11"/>
        <v>0</v>
      </c>
      <c r="J149" s="20">
        <f t="shared" si="11"/>
        <v>0</v>
      </c>
      <c r="K149" s="20">
        <f t="shared" si="11"/>
        <v>0</v>
      </c>
      <c r="L149" s="20">
        <f t="shared" si="11"/>
        <v>0</v>
      </c>
      <c r="M149" s="20">
        <f t="shared" si="11"/>
        <v>0</v>
      </c>
      <c r="N149" s="20">
        <f t="shared" si="11"/>
        <v>0</v>
      </c>
      <c r="O149" s="20">
        <f t="shared" si="11"/>
        <v>0</v>
      </c>
      <c r="P149" s="25">
        <f t="shared" si="11"/>
        <v>0</v>
      </c>
    </row>
    <row r="150" spans="1:16" x14ac:dyDescent="0.3">
      <c r="A150" s="1">
        <v>4.1666666666666699E-2</v>
      </c>
      <c r="E150" s="24">
        <f t="shared" ref="E150:P165" si="12">E116*30</f>
        <v>0</v>
      </c>
      <c r="F150" s="20">
        <f t="shared" si="12"/>
        <v>6.1324978381617257</v>
      </c>
      <c r="G150" s="20">
        <f t="shared" si="12"/>
        <v>59.575332974865773</v>
      </c>
      <c r="H150" s="20">
        <f t="shared" si="12"/>
        <v>53.786766118341518</v>
      </c>
      <c r="I150" s="20">
        <f t="shared" si="12"/>
        <v>36.84890178766949</v>
      </c>
      <c r="J150" s="20">
        <f t="shared" si="12"/>
        <v>47.439767124389789</v>
      </c>
      <c r="K150" s="20">
        <f t="shared" si="12"/>
        <v>56.748372186761742</v>
      </c>
      <c r="L150" s="20">
        <f t="shared" si="12"/>
        <v>47.439767124389789</v>
      </c>
      <c r="M150" s="20">
        <f t="shared" si="12"/>
        <v>11.022684617284142</v>
      </c>
      <c r="N150" s="20">
        <f t="shared" si="12"/>
        <v>0</v>
      </c>
      <c r="O150" s="20">
        <f t="shared" si="12"/>
        <v>0</v>
      </c>
      <c r="P150" s="25">
        <f t="shared" si="12"/>
        <v>0</v>
      </c>
    </row>
    <row r="151" spans="1:16" x14ac:dyDescent="0.3">
      <c r="A151" s="1">
        <v>8.3333333333333301E-2</v>
      </c>
      <c r="E151" s="24">
        <f t="shared" si="12"/>
        <v>0</v>
      </c>
      <c r="F151" s="20">
        <f t="shared" si="12"/>
        <v>0</v>
      </c>
      <c r="G151" s="20">
        <f t="shared" si="12"/>
        <v>36.936199627610904</v>
      </c>
      <c r="H151" s="20">
        <f t="shared" si="12"/>
        <v>29.027205272413141</v>
      </c>
      <c r="I151" s="20">
        <f t="shared" si="12"/>
        <v>7.333506320623826</v>
      </c>
      <c r="J151" s="20">
        <f t="shared" si="12"/>
        <v>20.413667621963896</v>
      </c>
      <c r="K151" s="20">
        <f t="shared" si="12"/>
        <v>33.067020232196853</v>
      </c>
      <c r="L151" s="20">
        <f t="shared" si="12"/>
        <v>20.413667621963896</v>
      </c>
      <c r="M151" s="20">
        <f t="shared" si="12"/>
        <v>0</v>
      </c>
      <c r="N151" s="20">
        <f t="shared" si="12"/>
        <v>0</v>
      </c>
      <c r="O151" s="20">
        <f t="shared" si="12"/>
        <v>0</v>
      </c>
      <c r="P151" s="25">
        <f t="shared" si="12"/>
        <v>0</v>
      </c>
    </row>
    <row r="152" spans="1:16" x14ac:dyDescent="0.3">
      <c r="A152" s="1">
        <v>0.125</v>
      </c>
      <c r="E152" s="24">
        <f t="shared" si="12"/>
        <v>40.93713351772152</v>
      </c>
      <c r="F152" s="20">
        <f t="shared" si="12"/>
        <v>80.698130909986503</v>
      </c>
      <c r="G152" s="20">
        <f t="shared" si="12"/>
        <v>101.16877665980212</v>
      </c>
      <c r="H152" s="20">
        <f t="shared" si="12"/>
        <v>98.163716421353229</v>
      </c>
      <c r="I152" s="20">
        <f t="shared" si="12"/>
        <v>91.522199683825534</v>
      </c>
      <c r="J152" s="20">
        <f t="shared" si="12"/>
        <v>94.699674508035514</v>
      </c>
      <c r="K152" s="20">
        <f t="shared" si="12"/>
        <v>99.714285255259369</v>
      </c>
      <c r="L152" s="20">
        <f t="shared" si="12"/>
        <v>94.699674508035514</v>
      </c>
      <c r="M152" s="20">
        <f t="shared" si="12"/>
        <v>79.387946143042996</v>
      </c>
      <c r="N152" s="20">
        <f t="shared" si="12"/>
        <v>29.979810725805578</v>
      </c>
      <c r="O152" s="20">
        <f t="shared" si="12"/>
        <v>44.654007075104687</v>
      </c>
      <c r="P152" s="25">
        <f t="shared" si="12"/>
        <v>0</v>
      </c>
    </row>
    <row r="153" spans="1:16" x14ac:dyDescent="0.3">
      <c r="A153" s="1">
        <v>0.16666666666666699</v>
      </c>
      <c r="E153" s="24">
        <f t="shared" si="12"/>
        <v>0</v>
      </c>
      <c r="F153" s="20">
        <f t="shared" si="12"/>
        <v>0</v>
      </c>
      <c r="G153" s="20">
        <f t="shared" si="12"/>
        <v>37.290662505201908</v>
      </c>
      <c r="H153" s="20">
        <f t="shared" si="12"/>
        <v>30.020673357251155</v>
      </c>
      <c r="I153" s="20">
        <f t="shared" si="12"/>
        <v>8.7863723209176214</v>
      </c>
      <c r="J153" s="20">
        <f t="shared" si="12"/>
        <v>22.151237555895307</v>
      </c>
      <c r="K153" s="20">
        <f t="shared" si="12"/>
        <v>33.72842265710176</v>
      </c>
      <c r="L153" s="20">
        <f t="shared" si="12"/>
        <v>22.151237555895307</v>
      </c>
      <c r="M153" s="20">
        <f t="shared" si="12"/>
        <v>0</v>
      </c>
      <c r="N153" s="20">
        <f t="shared" si="12"/>
        <v>0</v>
      </c>
      <c r="O153" s="20">
        <f t="shared" si="12"/>
        <v>0</v>
      </c>
      <c r="P153" s="25">
        <f t="shared" si="12"/>
        <v>0</v>
      </c>
    </row>
    <row r="154" spans="1:16" x14ac:dyDescent="0.3">
      <c r="A154" s="1">
        <v>0.20833333333333301</v>
      </c>
      <c r="E154" s="24">
        <f t="shared" si="12"/>
        <v>0</v>
      </c>
      <c r="F154" s="20">
        <f t="shared" si="12"/>
        <v>0</v>
      </c>
      <c r="G154" s="20">
        <f t="shared" si="12"/>
        <v>28.726122518795023</v>
      </c>
      <c r="H154" s="20">
        <f t="shared" si="12"/>
        <v>21.247492231071874</v>
      </c>
      <c r="I154" s="20">
        <f t="shared" si="12"/>
        <v>-1.2628124644638206</v>
      </c>
      <c r="J154" s="20">
        <f t="shared" si="12"/>
        <v>13.204424909536954</v>
      </c>
      <c r="K154" s="20">
        <f t="shared" si="12"/>
        <v>25.055500126455854</v>
      </c>
      <c r="L154" s="20">
        <f t="shared" si="12"/>
        <v>13.204424909536954</v>
      </c>
      <c r="M154" s="20">
        <f t="shared" si="12"/>
        <v>0</v>
      </c>
      <c r="N154" s="20">
        <f t="shared" si="12"/>
        <v>0</v>
      </c>
      <c r="O154" s="20">
        <f t="shared" si="12"/>
        <v>0</v>
      </c>
      <c r="P154" s="25">
        <f t="shared" si="12"/>
        <v>0</v>
      </c>
    </row>
    <row r="155" spans="1:16" x14ac:dyDescent="0.3">
      <c r="A155" s="1">
        <v>0.25</v>
      </c>
      <c r="E155" s="24">
        <f t="shared" si="12"/>
        <v>0</v>
      </c>
      <c r="F155" s="20">
        <f t="shared" si="12"/>
        <v>33.498126183505406</v>
      </c>
      <c r="G155" s="20">
        <f t="shared" si="12"/>
        <v>75.728950890124906</v>
      </c>
      <c r="H155" s="20">
        <f t="shared" si="12"/>
        <v>71.241063830682947</v>
      </c>
      <c r="I155" s="20">
        <f t="shared" si="12"/>
        <v>58.048958255014327</v>
      </c>
      <c r="J155" s="20">
        <f t="shared" si="12"/>
        <v>66.255653544488951</v>
      </c>
      <c r="K155" s="20">
        <f t="shared" si="12"/>
        <v>73.54442859804692</v>
      </c>
      <c r="L155" s="20">
        <f t="shared" si="12"/>
        <v>66.255653544488951</v>
      </c>
      <c r="M155" s="20">
        <f t="shared" si="12"/>
        <v>37.225054802668467</v>
      </c>
      <c r="N155" s="20">
        <f t="shared" si="12"/>
        <v>0</v>
      </c>
      <c r="O155" s="20">
        <f t="shared" si="12"/>
        <v>0</v>
      </c>
      <c r="P155" s="25">
        <f t="shared" si="12"/>
        <v>0</v>
      </c>
    </row>
    <row r="156" spans="1:16" x14ac:dyDescent="0.3">
      <c r="A156" s="1">
        <v>0.29166666666666702</v>
      </c>
      <c r="E156" s="24">
        <f t="shared" si="12"/>
        <v>0</v>
      </c>
      <c r="F156" s="20">
        <f t="shared" si="12"/>
        <v>29.361564925057451</v>
      </c>
      <c r="G156" s="20">
        <f t="shared" si="12"/>
        <v>74.060353321610819</v>
      </c>
      <c r="H156" s="20">
        <f t="shared" si="12"/>
        <v>68.182960949507105</v>
      </c>
      <c r="I156" s="20">
        <f t="shared" si="12"/>
        <v>53.654126168212883</v>
      </c>
      <c r="J156" s="20">
        <f t="shared" si="12"/>
        <v>61.495404249358216</v>
      </c>
      <c r="K156" s="20">
        <f t="shared" si="12"/>
        <v>71.217521607929939</v>
      </c>
      <c r="L156" s="20">
        <f t="shared" si="12"/>
        <v>61.495404249358216</v>
      </c>
      <c r="M156" s="20">
        <f t="shared" si="12"/>
        <v>29.706648916681502</v>
      </c>
      <c r="N156" s="20">
        <f t="shared" si="12"/>
        <v>0</v>
      </c>
      <c r="O156" s="20">
        <f t="shared" si="12"/>
        <v>0</v>
      </c>
      <c r="P156" s="25">
        <f t="shared" si="12"/>
        <v>0</v>
      </c>
    </row>
    <row r="157" spans="1:16" x14ac:dyDescent="0.3">
      <c r="A157" s="1">
        <v>0.33333333333333398</v>
      </c>
      <c r="E157" s="24">
        <f t="shared" si="12"/>
        <v>0</v>
      </c>
      <c r="F157" s="20">
        <f t="shared" si="12"/>
        <v>0</v>
      </c>
      <c r="G157" s="20">
        <f t="shared" si="12"/>
        <v>0</v>
      </c>
      <c r="H157" s="20">
        <f t="shared" si="12"/>
        <v>0</v>
      </c>
      <c r="I157" s="20">
        <f t="shared" si="12"/>
        <v>0</v>
      </c>
      <c r="J157" s="20">
        <f t="shared" si="12"/>
        <v>0</v>
      </c>
      <c r="K157" s="20">
        <f t="shared" si="12"/>
        <v>0</v>
      </c>
      <c r="L157" s="20">
        <f t="shared" si="12"/>
        <v>0</v>
      </c>
      <c r="M157" s="20">
        <f t="shared" si="12"/>
        <v>0</v>
      </c>
      <c r="N157" s="20">
        <f t="shared" si="12"/>
        <v>0</v>
      </c>
      <c r="O157" s="20">
        <f t="shared" si="12"/>
        <v>0</v>
      </c>
      <c r="P157" s="25">
        <f t="shared" si="12"/>
        <v>0</v>
      </c>
    </row>
    <row r="158" spans="1:16" x14ac:dyDescent="0.3">
      <c r="A158" s="1">
        <v>0.375</v>
      </c>
      <c r="E158" s="24">
        <f t="shared" si="12"/>
        <v>0</v>
      </c>
      <c r="F158" s="20">
        <f t="shared" si="12"/>
        <v>0</v>
      </c>
      <c r="G158" s="20">
        <f t="shared" si="12"/>
        <v>0</v>
      </c>
      <c r="H158" s="20">
        <f t="shared" si="12"/>
        <v>0</v>
      </c>
      <c r="I158" s="20">
        <f t="shared" si="12"/>
        <v>0</v>
      </c>
      <c r="J158" s="20">
        <f t="shared" si="12"/>
        <v>0</v>
      </c>
      <c r="K158" s="20">
        <f t="shared" si="12"/>
        <v>0</v>
      </c>
      <c r="L158" s="20">
        <f t="shared" si="12"/>
        <v>0</v>
      </c>
      <c r="M158" s="20">
        <f t="shared" si="12"/>
        <v>0</v>
      </c>
      <c r="N158" s="20">
        <f t="shared" si="12"/>
        <v>0</v>
      </c>
      <c r="O158" s="20">
        <f t="shared" si="12"/>
        <v>0</v>
      </c>
      <c r="P158" s="25">
        <f t="shared" si="12"/>
        <v>0</v>
      </c>
    </row>
    <row r="159" spans="1:16" x14ac:dyDescent="0.3">
      <c r="A159" s="1">
        <v>0.41666666666666702</v>
      </c>
      <c r="E159" s="24">
        <f t="shared" si="12"/>
        <v>112.54026187842726</v>
      </c>
      <c r="F159" s="20">
        <f t="shared" si="12"/>
        <v>141.8197225335922</v>
      </c>
      <c r="G159" s="20">
        <f t="shared" si="12"/>
        <v>207.35247628835225</v>
      </c>
      <c r="H159" s="20">
        <f t="shared" si="12"/>
        <v>187.28792914721737</v>
      </c>
      <c r="I159" s="20">
        <f t="shared" si="12"/>
        <v>161.76302432857881</v>
      </c>
      <c r="J159" s="20">
        <f t="shared" si="12"/>
        <v>169.95125869025344</v>
      </c>
      <c r="K159" s="20">
        <f t="shared" si="12"/>
        <v>196.97414573084359</v>
      </c>
      <c r="L159" s="20">
        <f t="shared" si="12"/>
        <v>169.95125869025344</v>
      </c>
      <c r="M159" s="20">
        <f t="shared" si="12"/>
        <v>136.99687634937789</v>
      </c>
      <c r="N159" s="20">
        <f t="shared" si="12"/>
        <v>110.11961539248603</v>
      </c>
      <c r="O159" s="20">
        <f t="shared" si="12"/>
        <v>112.70336861603425</v>
      </c>
      <c r="P159" s="25">
        <f t="shared" si="12"/>
        <v>0</v>
      </c>
    </row>
    <row r="160" spans="1:16" x14ac:dyDescent="0.3">
      <c r="A160" s="1">
        <v>0.45833333333333398</v>
      </c>
      <c r="E160" s="24">
        <f t="shared" si="12"/>
        <v>166.39718296508534</v>
      </c>
      <c r="F160" s="20">
        <f t="shared" si="12"/>
        <v>278.26626989656063</v>
      </c>
      <c r="G160" s="20">
        <f t="shared" si="12"/>
        <v>458.17098768030689</v>
      </c>
      <c r="H160" s="20">
        <f t="shared" si="12"/>
        <v>407.51821566428987</v>
      </c>
      <c r="I160" s="20">
        <f t="shared" si="12"/>
        <v>338.35958923223245</v>
      </c>
      <c r="J160" s="20">
        <f t="shared" si="12"/>
        <v>360.50501230347038</v>
      </c>
      <c r="K160" s="20">
        <f t="shared" si="12"/>
        <v>432.41019575725375</v>
      </c>
      <c r="L160" s="20">
        <f t="shared" si="12"/>
        <v>360.50501230347038</v>
      </c>
      <c r="M160" s="20">
        <f t="shared" si="12"/>
        <v>260.52318436709527</v>
      </c>
      <c r="N160" s="20">
        <f t="shared" si="12"/>
        <v>157.1911392110627</v>
      </c>
      <c r="O160" s="20">
        <f t="shared" si="12"/>
        <v>166.44124199637247</v>
      </c>
      <c r="P160" s="25">
        <f t="shared" si="12"/>
        <v>0</v>
      </c>
    </row>
    <row r="161" spans="1:21" x14ac:dyDescent="0.3">
      <c r="A161" s="1">
        <v>0.5</v>
      </c>
      <c r="E161" s="24">
        <f t="shared" si="12"/>
        <v>312.99722666705122</v>
      </c>
      <c r="F161" s="20">
        <f t="shared" si="12"/>
        <v>563.03203282450852</v>
      </c>
      <c r="G161" s="20">
        <f t="shared" si="12"/>
        <v>863.75202282452904</v>
      </c>
      <c r="H161" s="20">
        <f t="shared" si="12"/>
        <v>781.63033492582315</v>
      </c>
      <c r="I161" s="20">
        <f t="shared" si="12"/>
        <v>666.8843429906002</v>
      </c>
      <c r="J161" s="20">
        <f t="shared" si="12"/>
        <v>700.95320346952064</v>
      </c>
      <c r="K161" s="20">
        <f t="shared" si="12"/>
        <v>822.57191307815276</v>
      </c>
      <c r="L161" s="20">
        <f t="shared" si="12"/>
        <v>700.95320346952064</v>
      </c>
      <c r="M161" s="20">
        <f t="shared" si="12"/>
        <v>521.74606294305647</v>
      </c>
      <c r="N161" s="20">
        <f t="shared" si="12"/>
        <v>291.37142490240706</v>
      </c>
      <c r="O161" s="20">
        <f t="shared" si="12"/>
        <v>309.43963295194237</v>
      </c>
      <c r="P161" s="25">
        <f t="shared" si="12"/>
        <v>0</v>
      </c>
    </row>
    <row r="162" spans="1:21" x14ac:dyDescent="0.3">
      <c r="A162" s="1">
        <v>0.54166666666666696</v>
      </c>
      <c r="E162" s="24">
        <f t="shared" si="12"/>
        <v>334.78653685325014</v>
      </c>
      <c r="F162" s="20">
        <f t="shared" si="12"/>
        <v>613.27311922525325</v>
      </c>
      <c r="G162" s="20">
        <f t="shared" si="12"/>
        <v>929.2955962400805</v>
      </c>
      <c r="H162" s="20">
        <f t="shared" si="12"/>
        <v>840.01164992575752</v>
      </c>
      <c r="I162" s="20">
        <f t="shared" si="12"/>
        <v>719.02618414795541</v>
      </c>
      <c r="J162" s="20">
        <f t="shared" si="12"/>
        <v>751.60258096298492</v>
      </c>
      <c r="K162" s="20">
        <f t="shared" si="12"/>
        <v>884.62119151656623</v>
      </c>
      <c r="L162" s="20">
        <f t="shared" si="12"/>
        <v>751.60258096298492</v>
      </c>
      <c r="M162" s="20">
        <f t="shared" si="12"/>
        <v>562.45509221167424</v>
      </c>
      <c r="N162" s="20">
        <f t="shared" si="12"/>
        <v>313.32488480260452</v>
      </c>
      <c r="O162" s="20">
        <f t="shared" si="12"/>
        <v>327.42284824434762</v>
      </c>
      <c r="P162" s="25">
        <f t="shared" si="12"/>
        <v>0</v>
      </c>
    </row>
    <row r="163" spans="1:21" x14ac:dyDescent="0.3">
      <c r="A163" s="1">
        <v>0.58333333333333404</v>
      </c>
      <c r="E163" s="24">
        <f t="shared" si="12"/>
        <v>416.90591878886664</v>
      </c>
      <c r="F163" s="20">
        <f t="shared" si="12"/>
        <v>745.65170523347945</v>
      </c>
      <c r="G163" s="20">
        <f t="shared" si="12"/>
        <v>1085.760555940637</v>
      </c>
      <c r="H163" s="20">
        <f t="shared" si="12"/>
        <v>991.5023372454533</v>
      </c>
      <c r="I163" s="20">
        <f t="shared" si="12"/>
        <v>861.42208704063989</v>
      </c>
      <c r="J163" s="20">
        <f t="shared" si="12"/>
        <v>895.90524843994729</v>
      </c>
      <c r="K163" s="20">
        <f t="shared" si="12"/>
        <v>1038.8872781118785</v>
      </c>
      <c r="L163" s="20">
        <f t="shared" si="12"/>
        <v>895.90524843994729</v>
      </c>
      <c r="M163" s="20">
        <f t="shared" si="12"/>
        <v>686.28770545200098</v>
      </c>
      <c r="N163" s="20">
        <f t="shared" si="12"/>
        <v>391.05507902038028</v>
      </c>
      <c r="O163" s="20">
        <f t="shared" si="12"/>
        <v>406.75105883196068</v>
      </c>
      <c r="P163" s="25">
        <f t="shared" si="12"/>
        <v>0</v>
      </c>
    </row>
    <row r="164" spans="1:21" x14ac:dyDescent="0.3">
      <c r="A164" s="1">
        <v>0.625</v>
      </c>
      <c r="E164" s="24">
        <f t="shared" si="12"/>
        <v>517.96285977811579</v>
      </c>
      <c r="F164" s="20">
        <f t="shared" si="12"/>
        <v>889.90148111410178</v>
      </c>
      <c r="G164" s="20">
        <f t="shared" si="12"/>
        <v>1240.9730089710565</v>
      </c>
      <c r="H164" s="20">
        <f t="shared" si="12"/>
        <v>1146.9513834389563</v>
      </c>
      <c r="I164" s="20">
        <f t="shared" si="12"/>
        <v>1013.0219032355734</v>
      </c>
      <c r="J164" s="20">
        <f t="shared" si="12"/>
        <v>1048.9429907332324</v>
      </c>
      <c r="K164" s="20">
        <f t="shared" si="12"/>
        <v>1194.5506682223704</v>
      </c>
      <c r="L164" s="20">
        <f t="shared" si="12"/>
        <v>1048.9429907332324</v>
      </c>
      <c r="M164" s="20">
        <f t="shared" si="12"/>
        <v>825.16284960723794</v>
      </c>
      <c r="N164" s="20">
        <f t="shared" si="12"/>
        <v>487.11853189219994</v>
      </c>
      <c r="O164" s="20">
        <f t="shared" si="12"/>
        <v>505.80250723981351</v>
      </c>
      <c r="P164" s="25">
        <f t="shared" si="12"/>
        <v>0</v>
      </c>
    </row>
    <row r="165" spans="1:21" x14ac:dyDescent="0.3">
      <c r="A165" s="1">
        <v>0.66666666666666696</v>
      </c>
      <c r="E165" s="24">
        <f t="shared" si="12"/>
        <v>624.98742917481479</v>
      </c>
      <c r="F165" s="20">
        <f t="shared" si="12"/>
        <v>1033.3152269440798</v>
      </c>
      <c r="G165" s="20">
        <f t="shared" si="12"/>
        <v>1381.4332685019208</v>
      </c>
      <c r="H165" s="20">
        <f t="shared" si="12"/>
        <v>1290.8352843961957</v>
      </c>
      <c r="I165" s="20">
        <f t="shared" si="12"/>
        <v>1158.2036086230432</v>
      </c>
      <c r="J165" s="20">
        <f t="shared" si="12"/>
        <v>1193.3786344078358</v>
      </c>
      <c r="K165" s="20">
        <f t="shared" si="12"/>
        <v>1337.0772863866609</v>
      </c>
      <c r="L165" s="20">
        <f t="shared" si="12"/>
        <v>1193.3786344078358</v>
      </c>
      <c r="M165" s="20">
        <f t="shared" si="12"/>
        <v>963.35918105747794</v>
      </c>
      <c r="N165" s="20">
        <f t="shared" si="12"/>
        <v>590.46676382773455</v>
      </c>
      <c r="O165" s="20">
        <f t="shared" si="12"/>
        <v>609.71618994233324</v>
      </c>
      <c r="P165" s="25">
        <f t="shared" si="12"/>
        <v>0</v>
      </c>
    </row>
    <row r="166" spans="1:21" x14ac:dyDescent="0.3">
      <c r="A166" s="1">
        <v>0.70833333333333404</v>
      </c>
      <c r="E166" s="24">
        <f t="shared" ref="E166:P172" si="13">E132*30</f>
        <v>337.16926636061942</v>
      </c>
      <c r="F166" s="20">
        <f t="shared" si="13"/>
        <v>637.96622586377964</v>
      </c>
      <c r="G166" s="20">
        <f t="shared" si="13"/>
        <v>963.4173970760429</v>
      </c>
      <c r="H166" s="20">
        <f t="shared" si="13"/>
        <v>866.47922369477612</v>
      </c>
      <c r="I166" s="20">
        <f t="shared" si="13"/>
        <v>741.13442841240897</v>
      </c>
      <c r="J166" s="20">
        <f t="shared" si="13"/>
        <v>770.14257926936523</v>
      </c>
      <c r="K166" s="20">
        <f t="shared" si="13"/>
        <v>914.97081692145173</v>
      </c>
      <c r="L166" s="20">
        <f t="shared" si="13"/>
        <v>770.14257926936523</v>
      </c>
      <c r="M166" s="20">
        <f t="shared" si="13"/>
        <v>575.96538104411422</v>
      </c>
      <c r="N166" s="20">
        <f t="shared" si="13"/>
        <v>318.00977649368122</v>
      </c>
      <c r="O166" s="20">
        <f t="shared" si="13"/>
        <v>324.80628581587382</v>
      </c>
      <c r="P166" s="25">
        <f t="shared" si="13"/>
        <v>0</v>
      </c>
    </row>
    <row r="167" spans="1:21" x14ac:dyDescent="0.3">
      <c r="A167" s="1">
        <v>0.750000000000001</v>
      </c>
      <c r="E167" s="24">
        <f t="shared" si="13"/>
        <v>191.40595999226491</v>
      </c>
      <c r="F167" s="20">
        <f t="shared" si="13"/>
        <v>379.3711646464709</v>
      </c>
      <c r="G167" s="20">
        <f t="shared" si="13"/>
        <v>624.52700264928978</v>
      </c>
      <c r="H167" s="20">
        <f t="shared" si="13"/>
        <v>541.74219018224846</v>
      </c>
      <c r="I167" s="20">
        <f t="shared" si="13"/>
        <v>446.89585960708257</v>
      </c>
      <c r="J167" s="20">
        <f t="shared" si="13"/>
        <v>464.29956488386381</v>
      </c>
      <c r="K167" s="20">
        <f t="shared" si="13"/>
        <v>582.54157770125005</v>
      </c>
      <c r="L167" s="20">
        <f t="shared" si="13"/>
        <v>464.29956488386381</v>
      </c>
      <c r="M167" s="20">
        <f t="shared" si="13"/>
        <v>331.36814821143673</v>
      </c>
      <c r="N167" s="20">
        <f t="shared" si="13"/>
        <v>183.58065757703059</v>
      </c>
      <c r="O167" s="20">
        <f t="shared" si="13"/>
        <v>182.71237751110618</v>
      </c>
      <c r="P167" s="25">
        <f t="shared" si="13"/>
        <v>0</v>
      </c>
    </row>
    <row r="168" spans="1:21" x14ac:dyDescent="0.3">
      <c r="A168" s="1">
        <v>0.79166666666666696</v>
      </c>
      <c r="E168" s="24">
        <f t="shared" si="13"/>
        <v>118.73208070344958</v>
      </c>
      <c r="F168" s="20">
        <f t="shared" si="13"/>
        <v>172.48088183670859</v>
      </c>
      <c r="G168" s="20">
        <f t="shared" si="13"/>
        <v>276.13174368396983</v>
      </c>
      <c r="H168" s="20">
        <f t="shared" si="13"/>
        <v>239.58310360980533</v>
      </c>
      <c r="I168" s="20">
        <f t="shared" si="13"/>
        <v>199.65559923779836</v>
      </c>
      <c r="J168" s="20">
        <f t="shared" si="13"/>
        <v>208.1018058213732</v>
      </c>
      <c r="K168" s="20">
        <f t="shared" si="13"/>
        <v>257.22698573496984</v>
      </c>
      <c r="L168" s="20">
        <f t="shared" si="13"/>
        <v>208.1018058213732</v>
      </c>
      <c r="M168" s="20">
        <f t="shared" si="13"/>
        <v>158.1861261556395</v>
      </c>
      <c r="N168" s="20">
        <f t="shared" si="13"/>
        <v>116.48267132562637</v>
      </c>
      <c r="O168" s="20">
        <f t="shared" si="13"/>
        <v>117.20679549389558</v>
      </c>
      <c r="P168" s="25">
        <f t="shared" si="13"/>
        <v>0</v>
      </c>
    </row>
    <row r="169" spans="1:21" x14ac:dyDescent="0.3">
      <c r="A169" s="1">
        <v>0.83333333333333404</v>
      </c>
      <c r="E169" s="24">
        <f t="shared" si="13"/>
        <v>52.57020862890954</v>
      </c>
      <c r="F169" s="20">
        <f t="shared" si="13"/>
        <v>95.603284853860941</v>
      </c>
      <c r="G169" s="20">
        <f t="shared" si="13"/>
        <v>111.12787280796567</v>
      </c>
      <c r="H169" s="20">
        <f t="shared" si="13"/>
        <v>106.85968173958884</v>
      </c>
      <c r="I169" s="20">
        <f t="shared" si="13"/>
        <v>101.23741705561542</v>
      </c>
      <c r="J169" s="20">
        <f t="shared" si="13"/>
        <v>102.50630436058657</v>
      </c>
      <c r="K169" s="20">
        <f t="shared" si="13"/>
        <v>108.96750790015858</v>
      </c>
      <c r="L169" s="20">
        <f t="shared" si="13"/>
        <v>102.50630436058657</v>
      </c>
      <c r="M169" s="20">
        <f t="shared" si="13"/>
        <v>90.603469082554966</v>
      </c>
      <c r="N169" s="20">
        <f t="shared" si="13"/>
        <v>47.257514801159459</v>
      </c>
      <c r="O169" s="20">
        <f t="shared" si="13"/>
        <v>48.052102808522932</v>
      </c>
      <c r="P169" s="25">
        <f t="shared" si="13"/>
        <v>0</v>
      </c>
    </row>
    <row r="170" spans="1:21" x14ac:dyDescent="0.3">
      <c r="A170" s="1">
        <v>0.875000000000001</v>
      </c>
      <c r="E170" s="24">
        <f t="shared" si="13"/>
        <v>0</v>
      </c>
      <c r="F170" s="20">
        <f t="shared" si="13"/>
        <v>48.071547274915361</v>
      </c>
      <c r="G170" s="20">
        <f t="shared" si="13"/>
        <v>84.819128831909438</v>
      </c>
      <c r="H170" s="20">
        <f t="shared" si="13"/>
        <v>79.285515869927963</v>
      </c>
      <c r="I170" s="20">
        <f t="shared" si="13"/>
        <v>67.045365998512807</v>
      </c>
      <c r="J170" s="20">
        <f t="shared" si="13"/>
        <v>72.748140616384944</v>
      </c>
      <c r="K170" s="20">
        <f t="shared" si="13"/>
        <v>82.168123170219474</v>
      </c>
      <c r="L170" s="20">
        <f t="shared" si="13"/>
        <v>72.748140616384944</v>
      </c>
      <c r="M170" s="20">
        <f t="shared" si="13"/>
        <v>45.340672706495297</v>
      </c>
      <c r="N170" s="20">
        <f t="shared" si="13"/>
        <v>0</v>
      </c>
      <c r="O170" s="20">
        <f t="shared" si="13"/>
        <v>0</v>
      </c>
      <c r="P170" s="25">
        <f t="shared" si="13"/>
        <v>0</v>
      </c>
    </row>
    <row r="171" spans="1:21" x14ac:dyDescent="0.3">
      <c r="A171" s="1">
        <v>0.91666666666666696</v>
      </c>
      <c r="E171" s="24">
        <f t="shared" si="13"/>
        <v>0</v>
      </c>
      <c r="F171" s="20">
        <f t="shared" si="13"/>
        <v>0</v>
      </c>
      <c r="G171" s="20">
        <f t="shared" si="13"/>
        <v>0</v>
      </c>
      <c r="H171" s="20">
        <f t="shared" si="13"/>
        <v>0</v>
      </c>
      <c r="I171" s="20">
        <f t="shared" si="13"/>
        <v>0</v>
      </c>
      <c r="J171" s="20">
        <f t="shared" si="13"/>
        <v>0</v>
      </c>
      <c r="K171" s="20">
        <f t="shared" si="13"/>
        <v>0</v>
      </c>
      <c r="L171" s="20">
        <f t="shared" si="13"/>
        <v>0</v>
      </c>
      <c r="M171" s="20">
        <f t="shared" si="13"/>
        <v>0</v>
      </c>
      <c r="N171" s="20">
        <f t="shared" si="13"/>
        <v>0</v>
      </c>
      <c r="O171" s="20">
        <f t="shared" si="13"/>
        <v>0</v>
      </c>
      <c r="P171" s="25">
        <f t="shared" si="13"/>
        <v>0</v>
      </c>
    </row>
    <row r="172" spans="1:21" x14ac:dyDescent="0.3">
      <c r="A172" s="1">
        <v>0.95833333333333404</v>
      </c>
      <c r="E172" s="24">
        <f t="shared" si="13"/>
        <v>0</v>
      </c>
      <c r="F172" s="20">
        <f t="shared" si="13"/>
        <v>0</v>
      </c>
      <c r="G172" s="20">
        <f t="shared" si="13"/>
        <v>0</v>
      </c>
      <c r="H172" s="20">
        <f t="shared" si="13"/>
        <v>0</v>
      </c>
      <c r="I172" s="20">
        <f t="shared" si="13"/>
        <v>0</v>
      </c>
      <c r="J172" s="20">
        <f t="shared" si="13"/>
        <v>0</v>
      </c>
      <c r="K172" s="20">
        <f t="shared" si="13"/>
        <v>0</v>
      </c>
      <c r="L172" s="20">
        <f t="shared" si="13"/>
        <v>0</v>
      </c>
      <c r="M172" s="20">
        <f t="shared" si="13"/>
        <v>0</v>
      </c>
      <c r="N172" s="20">
        <f t="shared" si="13"/>
        <v>0</v>
      </c>
      <c r="O172" s="20">
        <f t="shared" si="13"/>
        <v>0</v>
      </c>
      <c r="P172" s="25">
        <f t="shared" si="13"/>
        <v>0</v>
      </c>
    </row>
    <row r="173" spans="1:21" x14ac:dyDescent="0.3">
      <c r="E173" s="24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5"/>
    </row>
    <row r="174" spans="1:21" ht="15" thickBot="1" x14ac:dyDescent="0.35">
      <c r="E174" s="26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8"/>
      <c r="R174" t="s">
        <v>13</v>
      </c>
      <c r="S174" t="s">
        <v>14</v>
      </c>
      <c r="T174" t="s">
        <v>16</v>
      </c>
      <c r="U174" t="s">
        <v>15</v>
      </c>
    </row>
    <row r="175" spans="1:21" ht="15" thickBot="1" x14ac:dyDescent="0.35">
      <c r="E175" s="10">
        <f t="shared" ref="E175:P175" si="14">SUM(E149:E172)</f>
        <v>3227.3920653085761</v>
      </c>
      <c r="F175" s="11">
        <f t="shared" si="14"/>
        <v>5748.4429821040221</v>
      </c>
      <c r="G175" s="11">
        <f t="shared" si="14"/>
        <v>8640.2474599940724</v>
      </c>
      <c r="H175" s="11">
        <f t="shared" si="14"/>
        <v>7851.3567280206607</v>
      </c>
      <c r="I175" s="11">
        <f t="shared" si="14"/>
        <v>6729.5806619818395</v>
      </c>
      <c r="J175" s="11">
        <f t="shared" si="14"/>
        <v>7064.6971534724889</v>
      </c>
      <c r="K175" s="11">
        <f t="shared" si="14"/>
        <v>8246.0432408955294</v>
      </c>
      <c r="L175" s="11">
        <f t="shared" si="14"/>
        <v>7064.6971534724889</v>
      </c>
      <c r="M175" s="11">
        <f t="shared" si="14"/>
        <v>5315.3370836678387</v>
      </c>
      <c r="N175" s="11">
        <f t="shared" si="14"/>
        <v>3035.9578699721787</v>
      </c>
      <c r="O175" s="11">
        <f t="shared" si="14"/>
        <v>3155.7084165273072</v>
      </c>
      <c r="P175" s="12">
        <f t="shared" si="14"/>
        <v>0</v>
      </c>
      <c r="R175" s="16">
        <f>SUM(E175:P175)</f>
        <v>66079.460815416998</v>
      </c>
      <c r="S175" s="16">
        <f>R175/1000</f>
        <v>66.079460815416994</v>
      </c>
      <c r="T175">
        <v>51.1</v>
      </c>
      <c r="U175" s="16">
        <f>S175*T175</f>
        <v>3376.6604476678085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A5BC1-50E9-4406-AD0A-9C4F14F7D9C3}">
  <dimension ref="B1:AL72"/>
  <sheetViews>
    <sheetView zoomScale="30" zoomScaleNormal="30" workbookViewId="0">
      <selection activeCell="I63" sqref="I63"/>
    </sheetView>
  </sheetViews>
  <sheetFormatPr defaultRowHeight="14.4" x14ac:dyDescent="0.3"/>
  <cols>
    <col min="1" max="38" width="20.77734375" customWidth="1"/>
  </cols>
  <sheetData>
    <row r="1" spans="2:38" x14ac:dyDescent="0.3">
      <c r="B1" s="29"/>
      <c r="C1" s="30"/>
      <c r="D1" s="30"/>
      <c r="E1" s="30"/>
      <c r="F1" s="30"/>
      <c r="G1" s="31"/>
      <c r="H1" s="32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</row>
    <row r="2" spans="2:38" ht="15.6" x14ac:dyDescent="0.3">
      <c r="B2" s="34" t="s">
        <v>24</v>
      </c>
      <c r="C2" s="35">
        <v>20</v>
      </c>
      <c r="D2" s="36" t="s">
        <v>25</v>
      </c>
      <c r="E2" s="37"/>
      <c r="F2" s="37"/>
      <c r="G2" s="38"/>
      <c r="H2" s="37"/>
      <c r="I2" s="37"/>
      <c r="J2" s="37"/>
      <c r="K2" s="37"/>
      <c r="L2" s="33"/>
      <c r="M2" s="33"/>
      <c r="N2" s="33"/>
      <c r="O2" s="33"/>
      <c r="P2" s="33"/>
      <c r="Q2" s="33"/>
      <c r="R2" s="33"/>
      <c r="S2" s="33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</row>
    <row r="3" spans="2:38" ht="15.6" x14ac:dyDescent="0.3">
      <c r="B3" s="34"/>
      <c r="C3" s="39"/>
      <c r="D3" s="36"/>
      <c r="E3" s="30"/>
      <c r="F3" s="30"/>
      <c r="G3" s="30"/>
      <c r="H3" s="47" t="s">
        <v>26</v>
      </c>
      <c r="I3" s="105">
        <f>PMT(C13,C15/12,C8*(1-C9))</f>
        <v>0</v>
      </c>
      <c r="J3" s="106" t="s">
        <v>27</v>
      </c>
      <c r="K3" s="30"/>
      <c r="L3" s="33"/>
      <c r="M3" s="33"/>
      <c r="N3" s="33"/>
      <c r="O3" s="33"/>
      <c r="P3" s="33"/>
      <c r="Q3" s="33"/>
      <c r="R3" s="33"/>
      <c r="S3" s="33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</row>
    <row r="4" spans="2:38" x14ac:dyDescent="0.3">
      <c r="B4" s="41"/>
      <c r="C4" s="42"/>
      <c r="D4" s="36"/>
      <c r="E4" s="30"/>
      <c r="F4" s="30"/>
      <c r="G4" s="30"/>
      <c r="H4" s="47" t="s">
        <v>28</v>
      </c>
      <c r="I4" s="107">
        <v>0</v>
      </c>
      <c r="J4" s="106"/>
      <c r="K4" s="30"/>
      <c r="L4" s="33"/>
      <c r="M4" s="33"/>
      <c r="N4" s="33"/>
      <c r="O4" s="33"/>
      <c r="P4" s="33"/>
      <c r="Q4" s="33"/>
      <c r="R4" s="33"/>
      <c r="S4" s="33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2:38" x14ac:dyDescent="0.3">
      <c r="B5" s="36" t="s">
        <v>29</v>
      </c>
      <c r="C5" s="43">
        <v>0</v>
      </c>
      <c r="D5" s="36"/>
      <c r="E5" s="30"/>
      <c r="F5" s="30"/>
      <c r="G5" s="30"/>
      <c r="H5" s="47" t="s">
        <v>30</v>
      </c>
      <c r="I5" s="107">
        <v>0</v>
      </c>
      <c r="J5" s="106" t="s">
        <v>31</v>
      </c>
      <c r="K5" s="30"/>
      <c r="L5" s="33"/>
      <c r="M5" s="33"/>
      <c r="N5" s="33"/>
      <c r="O5" s="33"/>
      <c r="P5" s="33"/>
      <c r="Q5" s="33"/>
      <c r="R5" s="33"/>
      <c r="S5" s="33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</row>
    <row r="6" spans="2:38" x14ac:dyDescent="0.3">
      <c r="B6" s="36" t="s">
        <v>32</v>
      </c>
      <c r="C6" s="44">
        <v>5.0000000000000001E-3</v>
      </c>
      <c r="D6" s="36"/>
      <c r="E6" s="30"/>
      <c r="F6" s="30"/>
      <c r="G6" s="30"/>
      <c r="H6" s="36"/>
      <c r="I6" s="45"/>
      <c r="J6" s="40"/>
      <c r="K6" s="30"/>
      <c r="L6" s="33"/>
      <c r="M6" s="33"/>
      <c r="N6" s="33"/>
      <c r="O6" s="33"/>
      <c r="P6" s="33"/>
      <c r="Q6" s="33"/>
      <c r="R6" s="33"/>
      <c r="S6" s="33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</row>
    <row r="7" spans="2:38" x14ac:dyDescent="0.3">
      <c r="B7" s="36" t="s">
        <v>33</v>
      </c>
      <c r="C7" s="39">
        <f>'Curva di costo specifico'!C6</f>
        <v>75000</v>
      </c>
      <c r="D7" s="36"/>
      <c r="E7" s="30"/>
      <c r="F7" s="30"/>
      <c r="G7" s="30"/>
      <c r="H7" s="36" t="s">
        <v>34</v>
      </c>
      <c r="I7" s="45">
        <v>9.6000000000000002E-2</v>
      </c>
      <c r="J7" s="40" t="s">
        <v>31</v>
      </c>
      <c r="K7" s="30"/>
      <c r="L7" s="33"/>
      <c r="M7" s="33"/>
      <c r="N7" s="33"/>
      <c r="O7" s="33"/>
      <c r="P7" s="33"/>
      <c r="Q7" s="33"/>
      <c r="R7" s="33"/>
      <c r="S7" s="33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</row>
    <row r="8" spans="2:38" x14ac:dyDescent="0.3">
      <c r="B8" s="36" t="s">
        <v>35</v>
      </c>
      <c r="C8" s="39">
        <f>C7</f>
        <v>75000</v>
      </c>
      <c r="D8" s="36" t="s">
        <v>27</v>
      </c>
      <c r="E8" s="30"/>
      <c r="F8" s="30"/>
      <c r="G8" s="30"/>
      <c r="H8" s="36" t="s">
        <v>36</v>
      </c>
      <c r="I8" s="44">
        <v>0.24</v>
      </c>
      <c r="J8" s="40"/>
      <c r="K8" s="30"/>
      <c r="L8" s="33"/>
      <c r="M8" s="33"/>
      <c r="N8" s="33"/>
      <c r="O8" s="33"/>
      <c r="P8" s="33"/>
      <c r="Q8" s="33"/>
      <c r="R8" s="33"/>
      <c r="S8" s="33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</row>
    <row r="9" spans="2:38" x14ac:dyDescent="0.3">
      <c r="B9" s="36"/>
      <c r="C9" s="46">
        <v>1</v>
      </c>
      <c r="D9" s="36"/>
      <c r="E9" s="30"/>
      <c r="F9" s="30"/>
      <c r="G9" s="30"/>
      <c r="H9" s="36" t="s">
        <v>37</v>
      </c>
      <c r="I9" s="44">
        <v>3.9E-2</v>
      </c>
      <c r="J9" s="40"/>
      <c r="K9" s="30"/>
      <c r="L9" s="33"/>
      <c r="M9" s="33"/>
      <c r="N9" s="33"/>
      <c r="O9" s="33"/>
      <c r="P9" s="33"/>
      <c r="Q9" s="33"/>
      <c r="R9" s="33"/>
      <c r="S9" s="33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</row>
    <row r="10" spans="2:38" x14ac:dyDescent="0.3">
      <c r="B10" s="36" t="s">
        <v>38</v>
      </c>
      <c r="C10" s="39">
        <f>+C8*C9</f>
        <v>75000</v>
      </c>
      <c r="D10" s="36"/>
      <c r="E10" s="30">
        <v>30</v>
      </c>
      <c r="F10" s="30" t="s">
        <v>39</v>
      </c>
      <c r="G10" s="30"/>
      <c r="H10" s="36" t="s">
        <v>40</v>
      </c>
      <c r="I10" s="44">
        <v>1.06E-2</v>
      </c>
      <c r="J10" s="40"/>
      <c r="K10" s="30"/>
      <c r="L10" s="33"/>
      <c r="M10" s="33"/>
      <c r="N10" s="33"/>
      <c r="O10" s="33"/>
      <c r="P10" s="33"/>
      <c r="Q10" s="33"/>
      <c r="R10" s="33"/>
      <c r="S10" s="33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</row>
    <row r="11" spans="2:38" x14ac:dyDescent="0.3">
      <c r="B11" s="47" t="s">
        <v>41</v>
      </c>
      <c r="C11" s="48">
        <v>5.0000000000000001E-3</v>
      </c>
      <c r="D11" s="49" t="s">
        <v>42</v>
      </c>
      <c r="E11" s="101"/>
      <c r="G11" s="30"/>
      <c r="H11" s="50"/>
      <c r="I11" s="30"/>
      <c r="J11" s="30"/>
      <c r="K11" s="30"/>
      <c r="L11" s="33"/>
      <c r="M11" s="33"/>
      <c r="N11" s="33"/>
      <c r="O11" s="33"/>
      <c r="P11" s="33"/>
      <c r="Q11" s="33"/>
      <c r="R11" s="33"/>
      <c r="S11" s="33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</row>
    <row r="12" spans="2:38" x14ac:dyDescent="0.3">
      <c r="B12" s="47" t="s">
        <v>43</v>
      </c>
      <c r="C12" s="48">
        <v>0.02</v>
      </c>
      <c r="D12" s="47"/>
      <c r="E12" s="102"/>
      <c r="F12" s="30"/>
      <c r="G12" s="51"/>
      <c r="H12" s="50" t="s">
        <v>44</v>
      </c>
      <c r="I12" s="29">
        <f>0.012</f>
        <v>1.2E-2</v>
      </c>
      <c r="J12" s="30"/>
      <c r="K12" s="30"/>
      <c r="L12" s="33"/>
      <c r="M12" s="33"/>
      <c r="N12" s="33"/>
      <c r="O12" s="33"/>
      <c r="P12" s="33"/>
      <c r="Q12" s="33"/>
      <c r="R12" s="33"/>
      <c r="S12" s="33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</row>
    <row r="13" spans="2:38" x14ac:dyDescent="0.3">
      <c r="B13" s="47" t="s">
        <v>45</v>
      </c>
      <c r="C13" s="48">
        <f>C11+C12</f>
        <v>2.5000000000000001E-2</v>
      </c>
      <c r="D13" s="47"/>
      <c r="E13" s="102"/>
      <c r="F13" s="30"/>
      <c r="G13" s="30"/>
      <c r="H13" s="30"/>
      <c r="I13" s="52"/>
      <c r="J13" s="30"/>
      <c r="K13" s="30"/>
      <c r="L13" s="33"/>
      <c r="M13" s="33"/>
      <c r="N13" s="33"/>
      <c r="O13" s="33"/>
      <c r="P13" s="33"/>
      <c r="Q13" s="33"/>
      <c r="R13" s="33"/>
      <c r="S13" s="33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</row>
    <row r="14" spans="2:38" x14ac:dyDescent="0.3">
      <c r="B14" s="47" t="s">
        <v>46</v>
      </c>
      <c r="C14" s="48">
        <v>5.5E-2</v>
      </c>
      <c r="D14" s="47"/>
      <c r="E14" s="102"/>
      <c r="F14" s="30"/>
      <c r="G14" s="53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</row>
    <row r="15" spans="2:38" x14ac:dyDescent="0.3">
      <c r="B15" s="47" t="s">
        <v>47</v>
      </c>
      <c r="C15" s="47">
        <f>12*E15</f>
        <v>180</v>
      </c>
      <c r="D15" s="47" t="s">
        <v>48</v>
      </c>
      <c r="E15" s="102">
        <v>15</v>
      </c>
      <c r="F15" s="30" t="s">
        <v>39</v>
      </c>
      <c r="G15" s="30"/>
      <c r="H15" s="30"/>
      <c r="I15" s="53"/>
      <c r="J15" s="30"/>
      <c r="K15" s="54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</row>
    <row r="16" spans="2:38" x14ac:dyDescent="0.3">
      <c r="B16" s="47" t="s">
        <v>49</v>
      </c>
      <c r="C16" s="47">
        <f>+C15+36*0</f>
        <v>180</v>
      </c>
      <c r="D16" s="47" t="s">
        <v>48</v>
      </c>
      <c r="E16" s="103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</row>
    <row r="17" spans="2:38" x14ac:dyDescent="0.3">
      <c r="B17" s="103"/>
      <c r="C17" s="104"/>
      <c r="D17" s="103"/>
      <c r="E17" s="103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</row>
    <row r="18" spans="2:38" ht="17.399999999999999" x14ac:dyDescent="0.35">
      <c r="B18" s="55" t="s">
        <v>50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</row>
    <row r="19" spans="2:38" ht="17.399999999999999" x14ac:dyDescent="0.35">
      <c r="B19" s="55"/>
      <c r="C19" s="29"/>
      <c r="D19" s="56"/>
      <c r="E19" s="56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</row>
    <row r="20" spans="2:38" ht="17.399999999999999" x14ac:dyDescent="0.35">
      <c r="B20" s="55"/>
      <c r="C20" s="29"/>
      <c r="D20" s="56"/>
      <c r="E20" s="56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</row>
    <row r="21" spans="2:38" x14ac:dyDescent="0.3">
      <c r="B21" s="57"/>
      <c r="C21" s="29"/>
      <c r="D21" s="56"/>
      <c r="E21" s="56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spans="2:38" x14ac:dyDescent="0.3">
      <c r="B22" s="5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</row>
    <row r="23" spans="2:38" x14ac:dyDescent="0.3">
      <c r="B23" s="30"/>
      <c r="C23" s="30"/>
      <c r="D23" s="30"/>
      <c r="E23" s="30"/>
      <c r="F23" s="58">
        <v>0</v>
      </c>
      <c r="G23" s="58">
        <v>1</v>
      </c>
      <c r="H23" s="58">
        <v>2</v>
      </c>
      <c r="I23" s="58">
        <v>3</v>
      </c>
      <c r="J23" s="58">
        <v>4</v>
      </c>
      <c r="K23" s="58">
        <v>5</v>
      </c>
      <c r="L23" s="58">
        <v>6</v>
      </c>
      <c r="M23" s="58">
        <v>7</v>
      </c>
      <c r="N23" s="58">
        <v>8</v>
      </c>
      <c r="O23" s="58">
        <v>9</v>
      </c>
      <c r="P23" s="58">
        <v>10</v>
      </c>
      <c r="Q23" s="58">
        <v>11</v>
      </c>
      <c r="R23" s="58">
        <v>12</v>
      </c>
      <c r="S23" s="58">
        <v>13</v>
      </c>
      <c r="T23" s="58">
        <v>14</v>
      </c>
      <c r="U23" s="58">
        <v>15</v>
      </c>
      <c r="V23" s="58">
        <v>16</v>
      </c>
      <c r="W23" s="58">
        <v>17</v>
      </c>
      <c r="X23" s="58">
        <v>18</v>
      </c>
      <c r="Y23" s="58">
        <v>19</v>
      </c>
      <c r="Z23" s="58">
        <v>20</v>
      </c>
      <c r="AA23" s="58">
        <v>21</v>
      </c>
      <c r="AB23" s="58">
        <v>22</v>
      </c>
      <c r="AC23" s="58">
        <v>23</v>
      </c>
      <c r="AD23" s="58">
        <v>24</v>
      </c>
      <c r="AE23" s="58">
        <v>25</v>
      </c>
      <c r="AF23" s="58">
        <v>26</v>
      </c>
      <c r="AG23" s="58">
        <v>27</v>
      </c>
      <c r="AH23" s="58">
        <v>28</v>
      </c>
      <c r="AI23" s="58">
        <v>29</v>
      </c>
      <c r="AJ23" s="58">
        <v>30</v>
      </c>
      <c r="AK23" s="58"/>
      <c r="AL23" s="30"/>
    </row>
    <row r="24" spans="2:38" ht="15.6" x14ac:dyDescent="0.3">
      <c r="B24" s="59" t="s">
        <v>51</v>
      </c>
      <c r="C24" s="60"/>
      <c r="D24" s="60"/>
      <c r="E24" s="60"/>
      <c r="F24" s="61">
        <v>2025</v>
      </c>
      <c r="G24" s="61">
        <f>+F24+1</f>
        <v>2026</v>
      </c>
      <c r="H24" s="61">
        <f t="shared" ref="H24:AD24" si="0">+G24+1</f>
        <v>2027</v>
      </c>
      <c r="I24" s="61">
        <f t="shared" si="0"/>
        <v>2028</v>
      </c>
      <c r="J24" s="61">
        <f t="shared" si="0"/>
        <v>2029</v>
      </c>
      <c r="K24" s="61">
        <f t="shared" si="0"/>
        <v>2030</v>
      </c>
      <c r="L24" s="61">
        <f t="shared" si="0"/>
        <v>2031</v>
      </c>
      <c r="M24" s="61">
        <f t="shared" si="0"/>
        <v>2032</v>
      </c>
      <c r="N24" s="61">
        <f t="shared" si="0"/>
        <v>2033</v>
      </c>
      <c r="O24" s="61">
        <f t="shared" si="0"/>
        <v>2034</v>
      </c>
      <c r="P24" s="61">
        <f t="shared" si="0"/>
        <v>2035</v>
      </c>
      <c r="Q24" s="61">
        <f t="shared" si="0"/>
        <v>2036</v>
      </c>
      <c r="R24" s="61">
        <f t="shared" si="0"/>
        <v>2037</v>
      </c>
      <c r="S24" s="61">
        <f t="shared" si="0"/>
        <v>2038</v>
      </c>
      <c r="T24" s="61">
        <f t="shared" si="0"/>
        <v>2039</v>
      </c>
      <c r="U24" s="61">
        <f t="shared" si="0"/>
        <v>2040</v>
      </c>
      <c r="V24" s="61">
        <f t="shared" si="0"/>
        <v>2041</v>
      </c>
      <c r="W24" s="61">
        <f t="shared" si="0"/>
        <v>2042</v>
      </c>
      <c r="X24" s="61">
        <f t="shared" si="0"/>
        <v>2043</v>
      </c>
      <c r="Y24" s="61">
        <f t="shared" si="0"/>
        <v>2044</v>
      </c>
      <c r="Z24" s="61">
        <f t="shared" si="0"/>
        <v>2045</v>
      </c>
      <c r="AA24" s="61">
        <f t="shared" si="0"/>
        <v>2046</v>
      </c>
      <c r="AB24" s="61">
        <f t="shared" si="0"/>
        <v>2047</v>
      </c>
      <c r="AC24" s="61">
        <f t="shared" si="0"/>
        <v>2048</v>
      </c>
      <c r="AD24" s="61">
        <f t="shared" si="0"/>
        <v>2049</v>
      </c>
      <c r="AE24" s="61">
        <f t="shared" ref="AE24:AJ24" si="1">+AD24+1</f>
        <v>2050</v>
      </c>
      <c r="AF24" s="61">
        <f t="shared" si="1"/>
        <v>2051</v>
      </c>
      <c r="AG24" s="61">
        <f t="shared" si="1"/>
        <v>2052</v>
      </c>
      <c r="AH24" s="61">
        <f t="shared" si="1"/>
        <v>2053</v>
      </c>
      <c r="AI24" s="61">
        <f t="shared" si="1"/>
        <v>2054</v>
      </c>
      <c r="AJ24" s="61">
        <f t="shared" si="1"/>
        <v>2055</v>
      </c>
      <c r="AK24" s="61" t="s">
        <v>52</v>
      </c>
      <c r="AL24" s="62"/>
    </row>
    <row r="25" spans="2:38" x14ac:dyDescent="0.3"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30"/>
    </row>
    <row r="26" spans="2:38" x14ac:dyDescent="0.3">
      <c r="B26" s="40" t="s">
        <v>53</v>
      </c>
      <c r="C26" s="40"/>
      <c r="D26" s="40"/>
      <c r="E26" s="64"/>
      <c r="F26" s="65" t="s">
        <v>54</v>
      </c>
      <c r="G26" s="64">
        <f>'Cresta-Gad'!S103</f>
        <v>55639.045349291999</v>
      </c>
      <c r="H26" s="66">
        <f>G26</f>
        <v>55639.045349291999</v>
      </c>
      <c r="I26" s="66">
        <f t="shared" ref="I26:AD26" si="2">H26</f>
        <v>55639.045349291999</v>
      </c>
      <c r="J26" s="66">
        <f t="shared" si="2"/>
        <v>55639.045349291999</v>
      </c>
      <c r="K26" s="66">
        <f t="shared" si="2"/>
        <v>55639.045349291999</v>
      </c>
      <c r="L26" s="66">
        <f t="shared" si="2"/>
        <v>55639.045349291999</v>
      </c>
      <c r="M26" s="66">
        <f t="shared" si="2"/>
        <v>55639.045349291999</v>
      </c>
      <c r="N26" s="66">
        <f t="shared" si="2"/>
        <v>55639.045349291999</v>
      </c>
      <c r="O26" s="66">
        <f t="shared" si="2"/>
        <v>55639.045349291999</v>
      </c>
      <c r="P26" s="66">
        <f t="shared" si="2"/>
        <v>55639.045349291999</v>
      </c>
      <c r="Q26" s="66">
        <f t="shared" si="2"/>
        <v>55639.045349291999</v>
      </c>
      <c r="R26" s="66">
        <f t="shared" si="2"/>
        <v>55639.045349291999</v>
      </c>
      <c r="S26" s="66">
        <f t="shared" si="2"/>
        <v>55639.045349291999</v>
      </c>
      <c r="T26" s="66">
        <f t="shared" si="2"/>
        <v>55639.045349291999</v>
      </c>
      <c r="U26" s="66">
        <f t="shared" si="2"/>
        <v>55639.045349291999</v>
      </c>
      <c r="V26" s="66">
        <f t="shared" si="2"/>
        <v>55639.045349291999</v>
      </c>
      <c r="W26" s="66">
        <f t="shared" si="2"/>
        <v>55639.045349291999</v>
      </c>
      <c r="X26" s="66">
        <f t="shared" si="2"/>
        <v>55639.045349291999</v>
      </c>
      <c r="Y26" s="66">
        <f t="shared" si="2"/>
        <v>55639.045349291999</v>
      </c>
      <c r="Z26" s="66">
        <f t="shared" si="2"/>
        <v>55639.045349291999</v>
      </c>
      <c r="AA26" s="66">
        <f t="shared" si="2"/>
        <v>55639.045349291999</v>
      </c>
      <c r="AB26" s="66">
        <f t="shared" si="2"/>
        <v>55639.045349291999</v>
      </c>
      <c r="AC26" s="66">
        <f t="shared" si="2"/>
        <v>55639.045349291999</v>
      </c>
      <c r="AD26" s="66">
        <f t="shared" si="2"/>
        <v>55639.045349291999</v>
      </c>
      <c r="AE26" s="66">
        <f t="shared" ref="AE26:AJ26" si="3">AD26</f>
        <v>55639.045349291999</v>
      </c>
      <c r="AF26" s="66">
        <f t="shared" si="3"/>
        <v>55639.045349291999</v>
      </c>
      <c r="AG26" s="66">
        <f t="shared" si="3"/>
        <v>55639.045349291999</v>
      </c>
      <c r="AH26" s="66">
        <f t="shared" si="3"/>
        <v>55639.045349291999</v>
      </c>
      <c r="AI26" s="66">
        <f t="shared" si="3"/>
        <v>55639.045349291999</v>
      </c>
      <c r="AJ26" s="66">
        <f t="shared" si="3"/>
        <v>55639.045349291999</v>
      </c>
      <c r="AK26" s="66">
        <f>SUM(G26:AJ26)</f>
        <v>1669171.36047876</v>
      </c>
      <c r="AL26" s="30"/>
    </row>
    <row r="27" spans="2:38" x14ac:dyDescent="0.3">
      <c r="B27" s="63"/>
      <c r="C27" s="63"/>
      <c r="D27" s="63"/>
      <c r="E27" s="63"/>
      <c r="F27" s="66"/>
      <c r="G27" s="67"/>
      <c r="H27" s="67"/>
      <c r="I27" s="67"/>
      <c r="J27" s="67"/>
      <c r="K27" s="67"/>
      <c r="L27" s="67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30"/>
    </row>
    <row r="28" spans="2:38" x14ac:dyDescent="0.3">
      <c r="B28" s="63" t="s">
        <v>55</v>
      </c>
      <c r="C28" s="40"/>
      <c r="D28" s="40"/>
      <c r="E28" s="68">
        <v>5.11E-2</v>
      </c>
      <c r="F28" s="69" t="s">
        <v>31</v>
      </c>
      <c r="G28" s="70">
        <f>E28</f>
        <v>5.11E-2</v>
      </c>
      <c r="H28" s="71">
        <f t="shared" ref="H28:AD28" si="4">G28</f>
        <v>5.11E-2</v>
      </c>
      <c r="I28" s="71">
        <f t="shared" si="4"/>
        <v>5.11E-2</v>
      </c>
      <c r="J28" s="71">
        <f t="shared" si="4"/>
        <v>5.11E-2</v>
      </c>
      <c r="K28" s="71">
        <f t="shared" si="4"/>
        <v>5.11E-2</v>
      </c>
      <c r="L28" s="71">
        <f t="shared" si="4"/>
        <v>5.11E-2</v>
      </c>
      <c r="M28" s="71">
        <f t="shared" si="4"/>
        <v>5.11E-2</v>
      </c>
      <c r="N28" s="71">
        <f t="shared" si="4"/>
        <v>5.11E-2</v>
      </c>
      <c r="O28" s="71">
        <f t="shared" si="4"/>
        <v>5.11E-2</v>
      </c>
      <c r="P28" s="71">
        <f t="shared" si="4"/>
        <v>5.11E-2</v>
      </c>
      <c r="Q28" s="71">
        <f t="shared" si="4"/>
        <v>5.11E-2</v>
      </c>
      <c r="R28" s="71">
        <f t="shared" si="4"/>
        <v>5.11E-2</v>
      </c>
      <c r="S28" s="71">
        <f t="shared" si="4"/>
        <v>5.11E-2</v>
      </c>
      <c r="T28" s="71">
        <f t="shared" si="4"/>
        <v>5.11E-2</v>
      </c>
      <c r="U28" s="71">
        <f t="shared" si="4"/>
        <v>5.11E-2</v>
      </c>
      <c r="V28" s="71">
        <f t="shared" si="4"/>
        <v>5.11E-2</v>
      </c>
      <c r="W28" s="71">
        <f t="shared" si="4"/>
        <v>5.11E-2</v>
      </c>
      <c r="X28" s="71">
        <f t="shared" si="4"/>
        <v>5.11E-2</v>
      </c>
      <c r="Y28" s="71">
        <f t="shared" si="4"/>
        <v>5.11E-2</v>
      </c>
      <c r="Z28" s="71">
        <f t="shared" si="4"/>
        <v>5.11E-2</v>
      </c>
      <c r="AA28" s="71">
        <f t="shared" si="4"/>
        <v>5.11E-2</v>
      </c>
      <c r="AB28" s="71">
        <f t="shared" si="4"/>
        <v>5.11E-2</v>
      </c>
      <c r="AC28" s="71">
        <f t="shared" si="4"/>
        <v>5.11E-2</v>
      </c>
      <c r="AD28" s="71">
        <f t="shared" si="4"/>
        <v>5.11E-2</v>
      </c>
      <c r="AE28" s="71">
        <f t="shared" ref="AE28:AJ28" si="5">AD28</f>
        <v>5.11E-2</v>
      </c>
      <c r="AF28" s="71">
        <f t="shared" si="5"/>
        <v>5.11E-2</v>
      </c>
      <c r="AG28" s="71">
        <f t="shared" si="5"/>
        <v>5.11E-2</v>
      </c>
      <c r="AH28" s="71">
        <f t="shared" si="5"/>
        <v>5.11E-2</v>
      </c>
      <c r="AI28" s="71">
        <f t="shared" si="5"/>
        <v>5.11E-2</v>
      </c>
      <c r="AJ28" s="71">
        <f t="shared" si="5"/>
        <v>5.11E-2</v>
      </c>
      <c r="AK28" s="71"/>
      <c r="AL28" s="30"/>
    </row>
    <row r="29" spans="2:38" x14ac:dyDescent="0.3">
      <c r="B29" s="63"/>
      <c r="C29" s="63"/>
      <c r="D29" s="63"/>
      <c r="E29" s="63"/>
      <c r="F29" s="63"/>
      <c r="G29" s="63"/>
      <c r="H29" s="72"/>
      <c r="I29" s="72"/>
      <c r="J29" s="72"/>
      <c r="K29" s="72"/>
      <c r="L29" s="72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30"/>
    </row>
    <row r="30" spans="2:38" x14ac:dyDescent="0.3">
      <c r="B30" s="63" t="s">
        <v>56</v>
      </c>
      <c r="C30" s="40"/>
      <c r="D30" s="40"/>
      <c r="E30" s="63"/>
      <c r="F30" s="69" t="s">
        <v>27</v>
      </c>
      <c r="G30" s="66">
        <f t="shared" ref="G30:AJ30" si="6">G26*G28</f>
        <v>2843.1552173488212</v>
      </c>
      <c r="H30" s="66">
        <f t="shared" si="6"/>
        <v>2843.1552173488212</v>
      </c>
      <c r="I30" s="66">
        <f t="shared" si="6"/>
        <v>2843.1552173488212</v>
      </c>
      <c r="J30" s="66">
        <f t="shared" si="6"/>
        <v>2843.1552173488212</v>
      </c>
      <c r="K30" s="66">
        <f t="shared" si="6"/>
        <v>2843.1552173488212</v>
      </c>
      <c r="L30" s="66">
        <f t="shared" si="6"/>
        <v>2843.1552173488212</v>
      </c>
      <c r="M30" s="66">
        <f t="shared" si="6"/>
        <v>2843.1552173488212</v>
      </c>
      <c r="N30" s="66">
        <f t="shared" si="6"/>
        <v>2843.1552173488212</v>
      </c>
      <c r="O30" s="66">
        <f t="shared" si="6"/>
        <v>2843.1552173488212</v>
      </c>
      <c r="P30" s="66">
        <f t="shared" si="6"/>
        <v>2843.1552173488212</v>
      </c>
      <c r="Q30" s="66">
        <f t="shared" si="6"/>
        <v>2843.1552173488212</v>
      </c>
      <c r="R30" s="66">
        <f t="shared" si="6"/>
        <v>2843.1552173488212</v>
      </c>
      <c r="S30" s="66">
        <f t="shared" si="6"/>
        <v>2843.1552173488212</v>
      </c>
      <c r="T30" s="66">
        <f t="shared" si="6"/>
        <v>2843.1552173488212</v>
      </c>
      <c r="U30" s="66">
        <f t="shared" si="6"/>
        <v>2843.1552173488212</v>
      </c>
      <c r="V30" s="66">
        <f t="shared" si="6"/>
        <v>2843.1552173488212</v>
      </c>
      <c r="W30" s="66">
        <f t="shared" si="6"/>
        <v>2843.1552173488212</v>
      </c>
      <c r="X30" s="66">
        <f t="shared" si="6"/>
        <v>2843.1552173488212</v>
      </c>
      <c r="Y30" s="66">
        <f t="shared" si="6"/>
        <v>2843.1552173488212</v>
      </c>
      <c r="Z30" s="66">
        <f t="shared" si="6"/>
        <v>2843.1552173488212</v>
      </c>
      <c r="AA30" s="66">
        <f t="shared" si="6"/>
        <v>2843.1552173488212</v>
      </c>
      <c r="AB30" s="66">
        <f t="shared" si="6"/>
        <v>2843.1552173488212</v>
      </c>
      <c r="AC30" s="66">
        <f t="shared" si="6"/>
        <v>2843.1552173488212</v>
      </c>
      <c r="AD30" s="66">
        <f t="shared" si="6"/>
        <v>2843.1552173488212</v>
      </c>
      <c r="AE30" s="66">
        <f t="shared" si="6"/>
        <v>2843.1552173488212</v>
      </c>
      <c r="AF30" s="66">
        <f t="shared" si="6"/>
        <v>2843.1552173488212</v>
      </c>
      <c r="AG30" s="66">
        <f t="shared" si="6"/>
        <v>2843.1552173488212</v>
      </c>
      <c r="AH30" s="66">
        <f t="shared" si="6"/>
        <v>2843.1552173488212</v>
      </c>
      <c r="AI30" s="66">
        <f t="shared" si="6"/>
        <v>2843.1552173488212</v>
      </c>
      <c r="AJ30" s="66">
        <f t="shared" si="6"/>
        <v>2843.1552173488212</v>
      </c>
      <c r="AK30" s="66">
        <f>SUM(G30:AJ30)</f>
        <v>85294.656520464618</v>
      </c>
      <c r="AL30" s="30"/>
    </row>
    <row r="31" spans="2:38" ht="15" thickBot="1" x14ac:dyDescent="0.35"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30"/>
    </row>
    <row r="32" spans="2:38" x14ac:dyDescent="0.3">
      <c r="B32" s="63"/>
      <c r="C32" s="63"/>
      <c r="D32" s="63"/>
      <c r="E32" s="74"/>
      <c r="F32" s="69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30"/>
    </row>
    <row r="33" spans="2:38" x14ac:dyDescent="0.3">
      <c r="B33" s="63" t="s">
        <v>57</v>
      </c>
      <c r="C33" s="63"/>
      <c r="D33" s="63"/>
      <c r="E33" s="63"/>
      <c r="F33" s="75"/>
      <c r="G33" s="76">
        <v>0</v>
      </c>
      <c r="H33" s="76">
        <f t="shared" ref="H33:AJ33" si="7">+$C$6</f>
        <v>5.0000000000000001E-3</v>
      </c>
      <c r="I33" s="76">
        <f t="shared" si="7"/>
        <v>5.0000000000000001E-3</v>
      </c>
      <c r="J33" s="76">
        <f t="shared" si="7"/>
        <v>5.0000000000000001E-3</v>
      </c>
      <c r="K33" s="76">
        <f t="shared" si="7"/>
        <v>5.0000000000000001E-3</v>
      </c>
      <c r="L33" s="76">
        <f t="shared" si="7"/>
        <v>5.0000000000000001E-3</v>
      </c>
      <c r="M33" s="76">
        <f t="shared" si="7"/>
        <v>5.0000000000000001E-3</v>
      </c>
      <c r="N33" s="76">
        <f t="shared" si="7"/>
        <v>5.0000000000000001E-3</v>
      </c>
      <c r="O33" s="76">
        <f t="shared" si="7"/>
        <v>5.0000000000000001E-3</v>
      </c>
      <c r="P33" s="76">
        <f t="shared" si="7"/>
        <v>5.0000000000000001E-3</v>
      </c>
      <c r="Q33" s="76">
        <f t="shared" si="7"/>
        <v>5.0000000000000001E-3</v>
      </c>
      <c r="R33" s="76">
        <f t="shared" si="7"/>
        <v>5.0000000000000001E-3</v>
      </c>
      <c r="S33" s="76">
        <f t="shared" si="7"/>
        <v>5.0000000000000001E-3</v>
      </c>
      <c r="T33" s="76">
        <f t="shared" si="7"/>
        <v>5.0000000000000001E-3</v>
      </c>
      <c r="U33" s="76">
        <f t="shared" si="7"/>
        <v>5.0000000000000001E-3</v>
      </c>
      <c r="V33" s="76">
        <f t="shared" si="7"/>
        <v>5.0000000000000001E-3</v>
      </c>
      <c r="W33" s="76">
        <f t="shared" si="7"/>
        <v>5.0000000000000001E-3</v>
      </c>
      <c r="X33" s="76">
        <f t="shared" si="7"/>
        <v>5.0000000000000001E-3</v>
      </c>
      <c r="Y33" s="76">
        <f t="shared" si="7"/>
        <v>5.0000000000000001E-3</v>
      </c>
      <c r="Z33" s="76">
        <f t="shared" si="7"/>
        <v>5.0000000000000001E-3</v>
      </c>
      <c r="AA33" s="76">
        <f t="shared" si="7"/>
        <v>5.0000000000000001E-3</v>
      </c>
      <c r="AB33" s="76">
        <f t="shared" si="7"/>
        <v>5.0000000000000001E-3</v>
      </c>
      <c r="AC33" s="76">
        <f t="shared" si="7"/>
        <v>5.0000000000000001E-3</v>
      </c>
      <c r="AD33" s="76">
        <f t="shared" si="7"/>
        <v>5.0000000000000001E-3</v>
      </c>
      <c r="AE33" s="76">
        <f t="shared" si="7"/>
        <v>5.0000000000000001E-3</v>
      </c>
      <c r="AF33" s="76">
        <f t="shared" si="7"/>
        <v>5.0000000000000001E-3</v>
      </c>
      <c r="AG33" s="76">
        <f t="shared" si="7"/>
        <v>5.0000000000000001E-3</v>
      </c>
      <c r="AH33" s="76">
        <f t="shared" si="7"/>
        <v>5.0000000000000001E-3</v>
      </c>
      <c r="AI33" s="76">
        <f t="shared" si="7"/>
        <v>5.0000000000000001E-3</v>
      </c>
      <c r="AJ33" s="76">
        <f t="shared" si="7"/>
        <v>5.0000000000000001E-3</v>
      </c>
      <c r="AK33" s="76"/>
      <c r="AL33" s="30"/>
    </row>
    <row r="34" spans="2:38" x14ac:dyDescent="0.3">
      <c r="B34" s="63" t="s">
        <v>58</v>
      </c>
      <c r="C34" s="63"/>
      <c r="D34" s="63"/>
      <c r="E34" s="40"/>
      <c r="F34" s="63"/>
      <c r="G34" s="71">
        <v>1</v>
      </c>
      <c r="H34" s="71">
        <f t="shared" ref="H34:AJ34" si="8">G34*(1+$C6)</f>
        <v>1.0049999999999999</v>
      </c>
      <c r="I34" s="71">
        <f t="shared" si="8"/>
        <v>1.0100249999999997</v>
      </c>
      <c r="J34" s="71">
        <f t="shared" si="8"/>
        <v>1.0150751249999996</v>
      </c>
      <c r="K34" s="71">
        <f t="shared" si="8"/>
        <v>1.0201505006249996</v>
      </c>
      <c r="L34" s="71">
        <f t="shared" si="8"/>
        <v>1.0252512531281244</v>
      </c>
      <c r="M34" s="71">
        <f t="shared" si="8"/>
        <v>1.0303775093937648</v>
      </c>
      <c r="N34" s="71">
        <f t="shared" si="8"/>
        <v>1.0355293969407335</v>
      </c>
      <c r="O34" s="71">
        <f t="shared" si="8"/>
        <v>1.0407070439254371</v>
      </c>
      <c r="P34" s="71">
        <f t="shared" si="8"/>
        <v>1.0459105791450642</v>
      </c>
      <c r="Q34" s="71">
        <f t="shared" si="8"/>
        <v>1.0511401320407894</v>
      </c>
      <c r="R34" s="71">
        <f t="shared" si="8"/>
        <v>1.0563958327009932</v>
      </c>
      <c r="S34" s="71">
        <f t="shared" si="8"/>
        <v>1.0616778118644981</v>
      </c>
      <c r="T34" s="71">
        <f t="shared" si="8"/>
        <v>1.0669862009238205</v>
      </c>
      <c r="U34" s="71">
        <f t="shared" si="8"/>
        <v>1.0723211319284394</v>
      </c>
      <c r="V34" s="71">
        <f t="shared" si="8"/>
        <v>1.0776827375880815</v>
      </c>
      <c r="W34" s="71">
        <f t="shared" si="8"/>
        <v>1.0830711512760218</v>
      </c>
      <c r="X34" s="71">
        <f t="shared" si="8"/>
        <v>1.0884865070324019</v>
      </c>
      <c r="Y34" s="71">
        <f t="shared" si="8"/>
        <v>1.0939289395675638</v>
      </c>
      <c r="Z34" s="71">
        <f t="shared" si="8"/>
        <v>1.0993985842654015</v>
      </c>
      <c r="AA34" s="71">
        <f t="shared" si="8"/>
        <v>1.1048955771867284</v>
      </c>
      <c r="AB34" s="71">
        <f t="shared" si="8"/>
        <v>1.1104200550726619</v>
      </c>
      <c r="AC34" s="71">
        <f t="shared" si="8"/>
        <v>1.1159721553480251</v>
      </c>
      <c r="AD34" s="71">
        <f t="shared" si="8"/>
        <v>1.1215520161247652</v>
      </c>
      <c r="AE34" s="71">
        <f t="shared" si="8"/>
        <v>1.1271597762053889</v>
      </c>
      <c r="AF34" s="71">
        <f t="shared" si="8"/>
        <v>1.1327955750864156</v>
      </c>
      <c r="AG34" s="71">
        <f t="shared" si="8"/>
        <v>1.1384595529618475</v>
      </c>
      <c r="AH34" s="71">
        <f t="shared" si="8"/>
        <v>1.1441518507266566</v>
      </c>
      <c r="AI34" s="71">
        <f t="shared" si="8"/>
        <v>1.1498726099802898</v>
      </c>
      <c r="AJ34" s="71">
        <f t="shared" si="8"/>
        <v>1.1556219730301911</v>
      </c>
      <c r="AK34" s="71"/>
      <c r="AL34" s="30"/>
    </row>
    <row r="35" spans="2:38" ht="15.6" x14ac:dyDescent="0.3">
      <c r="B35" s="59" t="s">
        <v>59</v>
      </c>
      <c r="C35" s="60"/>
      <c r="D35" s="60"/>
      <c r="E35" s="60"/>
      <c r="F35" s="61" t="s">
        <v>27</v>
      </c>
      <c r="G35" s="77">
        <f>G30</f>
        <v>2843.1552173488212</v>
      </c>
      <c r="H35" s="77">
        <f t="shared" ref="H35:AJ35" si="9">H30</f>
        <v>2843.1552173488212</v>
      </c>
      <c r="I35" s="77">
        <f t="shared" si="9"/>
        <v>2843.1552173488212</v>
      </c>
      <c r="J35" s="77">
        <f t="shared" si="9"/>
        <v>2843.1552173488212</v>
      </c>
      <c r="K35" s="77">
        <f t="shared" si="9"/>
        <v>2843.1552173488212</v>
      </c>
      <c r="L35" s="77">
        <f t="shared" si="9"/>
        <v>2843.1552173488212</v>
      </c>
      <c r="M35" s="77">
        <f t="shared" si="9"/>
        <v>2843.1552173488212</v>
      </c>
      <c r="N35" s="77">
        <f t="shared" si="9"/>
        <v>2843.1552173488212</v>
      </c>
      <c r="O35" s="77">
        <f t="shared" si="9"/>
        <v>2843.1552173488212</v>
      </c>
      <c r="P35" s="77">
        <f t="shared" si="9"/>
        <v>2843.1552173488212</v>
      </c>
      <c r="Q35" s="77">
        <f t="shared" si="9"/>
        <v>2843.1552173488212</v>
      </c>
      <c r="R35" s="77">
        <f t="shared" si="9"/>
        <v>2843.1552173488212</v>
      </c>
      <c r="S35" s="77">
        <f t="shared" si="9"/>
        <v>2843.1552173488212</v>
      </c>
      <c r="T35" s="77">
        <f t="shared" si="9"/>
        <v>2843.1552173488212</v>
      </c>
      <c r="U35" s="77">
        <f t="shared" si="9"/>
        <v>2843.1552173488212</v>
      </c>
      <c r="V35" s="77">
        <f t="shared" si="9"/>
        <v>2843.1552173488212</v>
      </c>
      <c r="W35" s="77">
        <f t="shared" si="9"/>
        <v>2843.1552173488212</v>
      </c>
      <c r="X35" s="77">
        <f t="shared" si="9"/>
        <v>2843.1552173488212</v>
      </c>
      <c r="Y35" s="77">
        <f t="shared" si="9"/>
        <v>2843.1552173488212</v>
      </c>
      <c r="Z35" s="77">
        <f t="shared" si="9"/>
        <v>2843.1552173488212</v>
      </c>
      <c r="AA35" s="77">
        <f t="shared" si="9"/>
        <v>2843.1552173488212</v>
      </c>
      <c r="AB35" s="77">
        <f t="shared" si="9"/>
        <v>2843.1552173488212</v>
      </c>
      <c r="AC35" s="77">
        <f t="shared" si="9"/>
        <v>2843.1552173488212</v>
      </c>
      <c r="AD35" s="77">
        <f t="shared" si="9"/>
        <v>2843.1552173488212</v>
      </c>
      <c r="AE35" s="77">
        <f t="shared" si="9"/>
        <v>2843.1552173488212</v>
      </c>
      <c r="AF35" s="77">
        <f t="shared" si="9"/>
        <v>2843.1552173488212</v>
      </c>
      <c r="AG35" s="77">
        <f t="shared" si="9"/>
        <v>2843.1552173488212</v>
      </c>
      <c r="AH35" s="77">
        <f t="shared" si="9"/>
        <v>2843.1552173488212</v>
      </c>
      <c r="AI35" s="77">
        <f t="shared" si="9"/>
        <v>2843.1552173488212</v>
      </c>
      <c r="AJ35" s="77">
        <f t="shared" si="9"/>
        <v>2843.1552173488212</v>
      </c>
      <c r="AK35" s="77">
        <f>SUM(G35:AJ35)</f>
        <v>85294.656520464618</v>
      </c>
      <c r="AL35" s="62"/>
    </row>
    <row r="36" spans="2:38" x14ac:dyDescent="0.3">
      <c r="B36" s="63" t="s">
        <v>60</v>
      </c>
      <c r="C36" s="40"/>
      <c r="D36" s="78">
        <f>I12*G26</f>
        <v>667.668544191504</v>
      </c>
      <c r="E36" s="79"/>
      <c r="F36" s="69" t="s">
        <v>27</v>
      </c>
      <c r="G36" s="66">
        <f t="shared" ref="G36:AJ36" si="10">$D$36*G34</f>
        <v>667.668544191504</v>
      </c>
      <c r="H36" s="66">
        <f t="shared" si="10"/>
        <v>671.00688691246148</v>
      </c>
      <c r="I36" s="66">
        <f t="shared" si="10"/>
        <v>674.36192134702367</v>
      </c>
      <c r="J36" s="66">
        <f t="shared" si="10"/>
        <v>677.73373095375871</v>
      </c>
      <c r="K36" s="66">
        <f t="shared" si="10"/>
        <v>681.12239960852742</v>
      </c>
      <c r="L36" s="66">
        <f t="shared" si="10"/>
        <v>684.52801160656998</v>
      </c>
      <c r="M36" s="66">
        <f t="shared" si="10"/>
        <v>687.95065166460267</v>
      </c>
      <c r="N36" s="66">
        <f t="shared" si="10"/>
        <v>691.39040492292565</v>
      </c>
      <c r="O36" s="66">
        <f t="shared" si="10"/>
        <v>694.84735694754022</v>
      </c>
      <c r="P36" s="66">
        <f t="shared" si="10"/>
        <v>698.32159373227785</v>
      </c>
      <c r="Q36" s="66">
        <f t="shared" si="10"/>
        <v>701.81320170093909</v>
      </c>
      <c r="R36" s="66">
        <f t="shared" si="10"/>
        <v>705.32226770944374</v>
      </c>
      <c r="S36" s="66">
        <f t="shared" si="10"/>
        <v>708.84887904799086</v>
      </c>
      <c r="T36" s="66">
        <f t="shared" si="10"/>
        <v>712.39312344323082</v>
      </c>
      <c r="U36" s="66">
        <f t="shared" si="10"/>
        <v>715.95508906044677</v>
      </c>
      <c r="V36" s="66">
        <f t="shared" si="10"/>
        <v>719.53486450574906</v>
      </c>
      <c r="W36" s="66">
        <f t="shared" si="10"/>
        <v>723.13253882827769</v>
      </c>
      <c r="X36" s="66">
        <f t="shared" si="10"/>
        <v>726.74820152241909</v>
      </c>
      <c r="Y36" s="66">
        <f t="shared" si="10"/>
        <v>730.3819425300311</v>
      </c>
      <c r="Z36" s="66">
        <f t="shared" si="10"/>
        <v>734.03385224268118</v>
      </c>
      <c r="AA36" s="66">
        <f t="shared" si="10"/>
        <v>737.70402150389452</v>
      </c>
      <c r="AB36" s="66">
        <f t="shared" si="10"/>
        <v>741.39254161141389</v>
      </c>
      <c r="AC36" s="66">
        <f t="shared" si="10"/>
        <v>745.09950431947084</v>
      </c>
      <c r="AD36" s="66">
        <f t="shared" si="10"/>
        <v>748.82500184106823</v>
      </c>
      <c r="AE36" s="66">
        <f t="shared" si="10"/>
        <v>752.56912685027339</v>
      </c>
      <c r="AF36" s="66">
        <f t="shared" si="10"/>
        <v>756.33197248452461</v>
      </c>
      <c r="AG36" s="66">
        <f t="shared" si="10"/>
        <v>760.11363234694716</v>
      </c>
      <c r="AH36" s="66">
        <f t="shared" si="10"/>
        <v>763.9142005086818</v>
      </c>
      <c r="AI36" s="66">
        <f t="shared" si="10"/>
        <v>767.7337715112252</v>
      </c>
      <c r="AJ36" s="66">
        <f t="shared" si="10"/>
        <v>771.57244036878114</v>
      </c>
      <c r="AK36" s="66">
        <f>SUM(G36:AJ36)</f>
        <v>21552.351675824688</v>
      </c>
      <c r="AL36" s="30"/>
    </row>
    <row r="37" spans="2:38" x14ac:dyDescent="0.3">
      <c r="B37" s="63" t="s">
        <v>61</v>
      </c>
      <c r="C37" s="40"/>
      <c r="D37" s="78">
        <f>D36/2</f>
        <v>333.834272095752</v>
      </c>
      <c r="E37" s="80"/>
      <c r="F37" s="69" t="s">
        <v>27</v>
      </c>
      <c r="G37" s="66">
        <f t="shared" ref="G37:AJ37" si="11">$D$37*G34</f>
        <v>333.834272095752</v>
      </c>
      <c r="H37" s="66">
        <f t="shared" si="11"/>
        <v>335.50344345623074</v>
      </c>
      <c r="I37" s="66">
        <f t="shared" si="11"/>
        <v>337.18096067351183</v>
      </c>
      <c r="J37" s="66">
        <f t="shared" si="11"/>
        <v>338.86686547687935</v>
      </c>
      <c r="K37" s="66">
        <f t="shared" si="11"/>
        <v>340.56119980426371</v>
      </c>
      <c r="L37" s="66">
        <f t="shared" si="11"/>
        <v>342.26400580328499</v>
      </c>
      <c r="M37" s="66">
        <f t="shared" si="11"/>
        <v>343.97532583230134</v>
      </c>
      <c r="N37" s="66">
        <f t="shared" si="11"/>
        <v>345.69520246146283</v>
      </c>
      <c r="O37" s="66">
        <f t="shared" si="11"/>
        <v>347.42367847377011</v>
      </c>
      <c r="P37" s="66">
        <f t="shared" si="11"/>
        <v>349.16079686613892</v>
      </c>
      <c r="Q37" s="66">
        <f t="shared" si="11"/>
        <v>350.90660085046954</v>
      </c>
      <c r="R37" s="66">
        <f t="shared" si="11"/>
        <v>352.66113385472187</v>
      </c>
      <c r="S37" s="66">
        <f t="shared" si="11"/>
        <v>354.42443952399543</v>
      </c>
      <c r="T37" s="66">
        <f t="shared" si="11"/>
        <v>356.19656172161541</v>
      </c>
      <c r="U37" s="66">
        <f t="shared" si="11"/>
        <v>357.97754453022338</v>
      </c>
      <c r="V37" s="66">
        <f t="shared" si="11"/>
        <v>359.76743225287453</v>
      </c>
      <c r="W37" s="66">
        <f t="shared" si="11"/>
        <v>361.56626941413884</v>
      </c>
      <c r="X37" s="66">
        <f t="shared" si="11"/>
        <v>363.37410076120955</v>
      </c>
      <c r="Y37" s="66">
        <f t="shared" si="11"/>
        <v>365.19097126501555</v>
      </c>
      <c r="Z37" s="66">
        <f t="shared" si="11"/>
        <v>367.01692612134059</v>
      </c>
      <c r="AA37" s="66">
        <f t="shared" si="11"/>
        <v>368.85201075194726</v>
      </c>
      <c r="AB37" s="66">
        <f t="shared" si="11"/>
        <v>370.69627080570694</v>
      </c>
      <c r="AC37" s="66">
        <f t="shared" si="11"/>
        <v>372.54975215973542</v>
      </c>
      <c r="AD37" s="66">
        <f t="shared" si="11"/>
        <v>374.41250092053411</v>
      </c>
      <c r="AE37" s="66">
        <f t="shared" si="11"/>
        <v>376.2845634251367</v>
      </c>
      <c r="AF37" s="66">
        <f t="shared" si="11"/>
        <v>378.16598624226231</v>
      </c>
      <c r="AG37" s="66">
        <f t="shared" si="11"/>
        <v>380.05681617347358</v>
      </c>
      <c r="AH37" s="66">
        <f t="shared" si="11"/>
        <v>381.9571002543409</v>
      </c>
      <c r="AI37" s="66">
        <f t="shared" si="11"/>
        <v>383.8668857556126</v>
      </c>
      <c r="AJ37" s="66">
        <f t="shared" si="11"/>
        <v>385.78622018439057</v>
      </c>
      <c r="AK37" s="66">
        <f>SUM(G37:AJ37)</f>
        <v>10776.175837912344</v>
      </c>
      <c r="AL37" s="30"/>
    </row>
    <row r="38" spans="2:38" x14ac:dyDescent="0.3">
      <c r="B38" s="63" t="s">
        <v>62</v>
      </c>
      <c r="C38" s="40"/>
      <c r="D38" s="78">
        <f>D36/2</f>
        <v>333.834272095752</v>
      </c>
      <c r="E38" s="80"/>
      <c r="F38" s="69" t="s">
        <v>27</v>
      </c>
      <c r="G38" s="66">
        <f t="shared" ref="G38:AJ38" si="12">$D$38*G34</f>
        <v>333.834272095752</v>
      </c>
      <c r="H38" s="66">
        <f t="shared" si="12"/>
        <v>335.50344345623074</v>
      </c>
      <c r="I38" s="66">
        <f t="shared" si="12"/>
        <v>337.18096067351183</v>
      </c>
      <c r="J38" s="66">
        <f t="shared" si="12"/>
        <v>338.86686547687935</v>
      </c>
      <c r="K38" s="66">
        <f t="shared" si="12"/>
        <v>340.56119980426371</v>
      </c>
      <c r="L38" s="66">
        <f t="shared" si="12"/>
        <v>342.26400580328499</v>
      </c>
      <c r="M38" s="66">
        <f t="shared" si="12"/>
        <v>343.97532583230134</v>
      </c>
      <c r="N38" s="66">
        <f t="shared" si="12"/>
        <v>345.69520246146283</v>
      </c>
      <c r="O38" s="66">
        <f t="shared" si="12"/>
        <v>347.42367847377011</v>
      </c>
      <c r="P38" s="66">
        <f t="shared" si="12"/>
        <v>349.16079686613892</v>
      </c>
      <c r="Q38" s="66">
        <f t="shared" si="12"/>
        <v>350.90660085046954</v>
      </c>
      <c r="R38" s="66">
        <f t="shared" si="12"/>
        <v>352.66113385472187</v>
      </c>
      <c r="S38" s="66">
        <f t="shared" si="12"/>
        <v>354.42443952399543</v>
      </c>
      <c r="T38" s="66">
        <f t="shared" si="12"/>
        <v>356.19656172161541</v>
      </c>
      <c r="U38" s="66">
        <f t="shared" si="12"/>
        <v>357.97754453022338</v>
      </c>
      <c r="V38" s="66">
        <f t="shared" si="12"/>
        <v>359.76743225287453</v>
      </c>
      <c r="W38" s="66">
        <f t="shared" si="12"/>
        <v>361.56626941413884</v>
      </c>
      <c r="X38" s="66">
        <f t="shared" si="12"/>
        <v>363.37410076120955</v>
      </c>
      <c r="Y38" s="66">
        <f t="shared" si="12"/>
        <v>365.19097126501555</v>
      </c>
      <c r="Z38" s="66">
        <f t="shared" si="12"/>
        <v>367.01692612134059</v>
      </c>
      <c r="AA38" s="66">
        <f t="shared" si="12"/>
        <v>368.85201075194726</v>
      </c>
      <c r="AB38" s="66">
        <f t="shared" si="12"/>
        <v>370.69627080570694</v>
      </c>
      <c r="AC38" s="66">
        <f t="shared" si="12"/>
        <v>372.54975215973542</v>
      </c>
      <c r="AD38" s="66">
        <f t="shared" si="12"/>
        <v>374.41250092053411</v>
      </c>
      <c r="AE38" s="66">
        <f t="shared" si="12"/>
        <v>376.2845634251367</v>
      </c>
      <c r="AF38" s="66">
        <f t="shared" si="12"/>
        <v>378.16598624226231</v>
      </c>
      <c r="AG38" s="66">
        <f t="shared" si="12"/>
        <v>380.05681617347358</v>
      </c>
      <c r="AH38" s="66">
        <f t="shared" si="12"/>
        <v>381.9571002543409</v>
      </c>
      <c r="AI38" s="66">
        <f t="shared" si="12"/>
        <v>383.8668857556126</v>
      </c>
      <c r="AJ38" s="66">
        <f t="shared" si="12"/>
        <v>385.78622018439057</v>
      </c>
      <c r="AK38" s="66">
        <f>SUM(G38:AJ38)</f>
        <v>10776.175837912344</v>
      </c>
      <c r="AL38" s="30"/>
    </row>
    <row r="39" spans="2:38" x14ac:dyDescent="0.3">
      <c r="B39" s="63"/>
      <c r="C39" s="40"/>
      <c r="D39" s="78"/>
      <c r="E39" s="81"/>
      <c r="F39" s="69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30"/>
    </row>
    <row r="40" spans="2:38" ht="15.6" x14ac:dyDescent="0.3">
      <c r="B40" s="59" t="s">
        <v>63</v>
      </c>
      <c r="C40" s="60"/>
      <c r="D40" s="60"/>
      <c r="E40" s="60"/>
      <c r="F40" s="61" t="s">
        <v>27</v>
      </c>
      <c r="G40" s="77">
        <f t="shared" ref="G40:AJ40" si="13">SUM(G36:G39)</f>
        <v>1335.337088383008</v>
      </c>
      <c r="H40" s="77">
        <f t="shared" si="13"/>
        <v>1342.013773824923</v>
      </c>
      <c r="I40" s="77">
        <f t="shared" si="13"/>
        <v>1348.7238426940473</v>
      </c>
      <c r="J40" s="77">
        <f t="shared" si="13"/>
        <v>1355.4674619075174</v>
      </c>
      <c r="K40" s="77">
        <f t="shared" si="13"/>
        <v>1362.2447992170548</v>
      </c>
      <c r="L40" s="77">
        <f t="shared" si="13"/>
        <v>1369.05602321314</v>
      </c>
      <c r="M40" s="77">
        <f t="shared" si="13"/>
        <v>1375.9013033292053</v>
      </c>
      <c r="N40" s="77">
        <f t="shared" si="13"/>
        <v>1382.7808098458513</v>
      </c>
      <c r="O40" s="77">
        <f t="shared" si="13"/>
        <v>1389.6947138950804</v>
      </c>
      <c r="P40" s="77">
        <f t="shared" si="13"/>
        <v>1396.6431874645557</v>
      </c>
      <c r="Q40" s="77">
        <f t="shared" si="13"/>
        <v>1403.6264034018782</v>
      </c>
      <c r="R40" s="77">
        <f t="shared" si="13"/>
        <v>1410.6445354188875</v>
      </c>
      <c r="S40" s="77">
        <f t="shared" si="13"/>
        <v>1417.6977580959817</v>
      </c>
      <c r="T40" s="77">
        <f t="shared" si="13"/>
        <v>1424.7862468864616</v>
      </c>
      <c r="U40" s="77">
        <f t="shared" si="13"/>
        <v>1431.9101781208935</v>
      </c>
      <c r="V40" s="77">
        <f t="shared" si="13"/>
        <v>1439.0697290114981</v>
      </c>
      <c r="W40" s="77">
        <f t="shared" si="13"/>
        <v>1446.2650776565554</v>
      </c>
      <c r="X40" s="77">
        <f t="shared" si="13"/>
        <v>1453.4964030448382</v>
      </c>
      <c r="Y40" s="77">
        <f t="shared" si="13"/>
        <v>1460.7638850600622</v>
      </c>
      <c r="Z40" s="77">
        <f t="shared" si="13"/>
        <v>1468.0677044853624</v>
      </c>
      <c r="AA40" s="77">
        <f t="shared" si="13"/>
        <v>1475.408043007789</v>
      </c>
      <c r="AB40" s="77">
        <f t="shared" si="13"/>
        <v>1482.7850832228278</v>
      </c>
      <c r="AC40" s="77">
        <f t="shared" si="13"/>
        <v>1490.1990086389417</v>
      </c>
      <c r="AD40" s="77">
        <f t="shared" si="13"/>
        <v>1497.6500036821365</v>
      </c>
      <c r="AE40" s="77">
        <f t="shared" si="13"/>
        <v>1505.1382537005468</v>
      </c>
      <c r="AF40" s="77">
        <f t="shared" si="13"/>
        <v>1512.6639449690492</v>
      </c>
      <c r="AG40" s="77">
        <f t="shared" si="13"/>
        <v>1520.2272646938943</v>
      </c>
      <c r="AH40" s="77">
        <f t="shared" si="13"/>
        <v>1527.8284010173636</v>
      </c>
      <c r="AI40" s="77">
        <f t="shared" si="13"/>
        <v>1535.4675430224504</v>
      </c>
      <c r="AJ40" s="77">
        <f t="shared" si="13"/>
        <v>1543.1448807375623</v>
      </c>
      <c r="AK40" s="77">
        <f>SUM(G40:AJ40)</f>
        <v>43104.703351649376</v>
      </c>
      <c r="AL40" s="62"/>
    </row>
    <row r="41" spans="2:38" x14ac:dyDescent="0.3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2:38" ht="15.6" x14ac:dyDescent="0.3">
      <c r="B42" s="59" t="s">
        <v>64</v>
      </c>
      <c r="C42" s="60"/>
      <c r="D42" s="60"/>
      <c r="E42" s="60"/>
      <c r="F42" s="61" t="s">
        <v>27</v>
      </c>
      <c r="G42" s="77">
        <f t="shared" ref="G42:AJ42" si="14">G35-G40</f>
        <v>1507.8181289658132</v>
      </c>
      <c r="H42" s="77">
        <f t="shared" si="14"/>
        <v>1501.1414435238983</v>
      </c>
      <c r="I42" s="77">
        <f t="shared" si="14"/>
        <v>1494.4313746547739</v>
      </c>
      <c r="J42" s="77">
        <f t="shared" si="14"/>
        <v>1487.6877554413038</v>
      </c>
      <c r="K42" s="77">
        <f t="shared" si="14"/>
        <v>1480.9104181317664</v>
      </c>
      <c r="L42" s="77">
        <f t="shared" si="14"/>
        <v>1474.0991941356813</v>
      </c>
      <c r="M42" s="77">
        <f t="shared" si="14"/>
        <v>1467.2539140196159</v>
      </c>
      <c r="N42" s="77">
        <f t="shared" si="14"/>
        <v>1460.3744075029699</v>
      </c>
      <c r="O42" s="77">
        <f t="shared" si="14"/>
        <v>1453.4605034537408</v>
      </c>
      <c r="P42" s="77">
        <f t="shared" si="14"/>
        <v>1446.5120298842655</v>
      </c>
      <c r="Q42" s="77">
        <f t="shared" si="14"/>
        <v>1439.528813946943</v>
      </c>
      <c r="R42" s="77">
        <f t="shared" si="14"/>
        <v>1432.5106819299338</v>
      </c>
      <c r="S42" s="77">
        <f t="shared" si="14"/>
        <v>1425.4574592528395</v>
      </c>
      <c r="T42" s="77">
        <f t="shared" si="14"/>
        <v>1418.3689704623596</v>
      </c>
      <c r="U42" s="77">
        <f t="shared" si="14"/>
        <v>1411.2450392279277</v>
      </c>
      <c r="V42" s="77">
        <f t="shared" si="14"/>
        <v>1404.0854883373231</v>
      </c>
      <c r="W42" s="77">
        <f t="shared" si="14"/>
        <v>1396.8901396922658</v>
      </c>
      <c r="X42" s="77">
        <f t="shared" si="14"/>
        <v>1389.658814303983</v>
      </c>
      <c r="Y42" s="77">
        <f t="shared" si="14"/>
        <v>1382.391332288759</v>
      </c>
      <c r="Z42" s="77">
        <f t="shared" si="14"/>
        <v>1375.0875128634589</v>
      </c>
      <c r="AA42" s="77">
        <f t="shared" si="14"/>
        <v>1367.7471743410322</v>
      </c>
      <c r="AB42" s="77">
        <f t="shared" si="14"/>
        <v>1360.3701341259934</v>
      </c>
      <c r="AC42" s="77">
        <f t="shared" si="14"/>
        <v>1352.9562087098795</v>
      </c>
      <c r="AD42" s="77">
        <f t="shared" si="14"/>
        <v>1345.5052136666848</v>
      </c>
      <c r="AE42" s="77">
        <f t="shared" si="14"/>
        <v>1338.0169636482744</v>
      </c>
      <c r="AF42" s="77">
        <f t="shared" si="14"/>
        <v>1330.491272379772</v>
      </c>
      <c r="AG42" s="77">
        <f t="shared" si="14"/>
        <v>1322.9279526549269</v>
      </c>
      <c r="AH42" s="77">
        <f t="shared" si="14"/>
        <v>1315.3268163314576</v>
      </c>
      <c r="AI42" s="77">
        <f t="shared" si="14"/>
        <v>1307.6876743263708</v>
      </c>
      <c r="AJ42" s="77">
        <f t="shared" si="14"/>
        <v>1300.0103366112589</v>
      </c>
      <c r="AK42" s="77">
        <f>SUM(G42:AJ42)</f>
        <v>42189.953168815286</v>
      </c>
      <c r="AL42" s="62"/>
    </row>
    <row r="43" spans="2:38" x14ac:dyDescent="0.3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2:38" x14ac:dyDescent="0.3">
      <c r="B44" s="63" t="s">
        <v>65</v>
      </c>
      <c r="C44" s="63"/>
      <c r="D44" s="63"/>
      <c r="E44" s="63"/>
      <c r="F44" s="69" t="s">
        <v>27</v>
      </c>
      <c r="G44" s="66">
        <f t="shared" ref="G44:AJ44" si="15">IF(G23=$E$15,$I$3/12*11,$I$3)</f>
        <v>0</v>
      </c>
      <c r="H44" s="66">
        <f t="shared" si="15"/>
        <v>0</v>
      </c>
      <c r="I44" s="66">
        <f t="shared" si="15"/>
        <v>0</v>
      </c>
      <c r="J44" s="66">
        <f t="shared" si="15"/>
        <v>0</v>
      </c>
      <c r="K44" s="66">
        <f t="shared" si="15"/>
        <v>0</v>
      </c>
      <c r="L44" s="66">
        <f t="shared" si="15"/>
        <v>0</v>
      </c>
      <c r="M44" s="66">
        <f t="shared" si="15"/>
        <v>0</v>
      </c>
      <c r="N44" s="66">
        <f t="shared" si="15"/>
        <v>0</v>
      </c>
      <c r="O44" s="66">
        <f t="shared" si="15"/>
        <v>0</v>
      </c>
      <c r="P44" s="66">
        <f t="shared" si="15"/>
        <v>0</v>
      </c>
      <c r="Q44" s="66">
        <f t="shared" si="15"/>
        <v>0</v>
      </c>
      <c r="R44" s="66">
        <f t="shared" si="15"/>
        <v>0</v>
      </c>
      <c r="S44" s="66">
        <f t="shared" si="15"/>
        <v>0</v>
      </c>
      <c r="T44" s="66">
        <f t="shared" si="15"/>
        <v>0</v>
      </c>
      <c r="U44" s="66">
        <f t="shared" si="15"/>
        <v>0</v>
      </c>
      <c r="V44" s="66">
        <f t="shared" si="15"/>
        <v>0</v>
      </c>
      <c r="W44" s="66">
        <f t="shared" si="15"/>
        <v>0</v>
      </c>
      <c r="X44" s="66">
        <f t="shared" si="15"/>
        <v>0</v>
      </c>
      <c r="Y44" s="66">
        <f t="shared" si="15"/>
        <v>0</v>
      </c>
      <c r="Z44" s="66">
        <f t="shared" si="15"/>
        <v>0</v>
      </c>
      <c r="AA44" s="66">
        <f t="shared" si="15"/>
        <v>0</v>
      </c>
      <c r="AB44" s="66">
        <f t="shared" si="15"/>
        <v>0</v>
      </c>
      <c r="AC44" s="66">
        <f t="shared" si="15"/>
        <v>0</v>
      </c>
      <c r="AD44" s="66">
        <f t="shared" si="15"/>
        <v>0</v>
      </c>
      <c r="AE44" s="66">
        <f t="shared" si="15"/>
        <v>0</v>
      </c>
      <c r="AF44" s="66">
        <f t="shared" si="15"/>
        <v>0</v>
      </c>
      <c r="AG44" s="66">
        <f t="shared" si="15"/>
        <v>0</v>
      </c>
      <c r="AH44" s="66">
        <f t="shared" si="15"/>
        <v>0</v>
      </c>
      <c r="AI44" s="66">
        <f t="shared" si="15"/>
        <v>0</v>
      </c>
      <c r="AJ44" s="66">
        <f t="shared" si="15"/>
        <v>0</v>
      </c>
      <c r="AK44" s="66">
        <v>0</v>
      </c>
      <c r="AL44" s="30"/>
    </row>
    <row r="45" spans="2:38" x14ac:dyDescent="0.3">
      <c r="B45" s="63" t="s">
        <v>66</v>
      </c>
      <c r="C45" s="63"/>
      <c r="D45" s="63"/>
      <c r="E45" s="63"/>
      <c r="F45" s="69" t="s">
        <v>27</v>
      </c>
      <c r="G45" s="66">
        <f>-$C$10/$E$10</f>
        <v>-2500</v>
      </c>
      <c r="H45" s="66">
        <f t="shared" ref="H45:AJ45" si="16">-$C$10/$E$10</f>
        <v>-2500</v>
      </c>
      <c r="I45" s="66">
        <f t="shared" si="16"/>
        <v>-2500</v>
      </c>
      <c r="J45" s="66">
        <f t="shared" si="16"/>
        <v>-2500</v>
      </c>
      <c r="K45" s="66">
        <f t="shared" si="16"/>
        <v>-2500</v>
      </c>
      <c r="L45" s="66">
        <f t="shared" si="16"/>
        <v>-2500</v>
      </c>
      <c r="M45" s="66">
        <f t="shared" si="16"/>
        <v>-2500</v>
      </c>
      <c r="N45" s="66">
        <f t="shared" si="16"/>
        <v>-2500</v>
      </c>
      <c r="O45" s="66">
        <f t="shared" si="16"/>
        <v>-2500</v>
      </c>
      <c r="P45" s="66">
        <f t="shared" si="16"/>
        <v>-2500</v>
      </c>
      <c r="Q45" s="66">
        <f t="shared" si="16"/>
        <v>-2500</v>
      </c>
      <c r="R45" s="66">
        <f t="shared" si="16"/>
        <v>-2500</v>
      </c>
      <c r="S45" s="66">
        <f t="shared" si="16"/>
        <v>-2500</v>
      </c>
      <c r="T45" s="66">
        <f t="shared" si="16"/>
        <v>-2500</v>
      </c>
      <c r="U45" s="66">
        <f t="shared" si="16"/>
        <v>-2500</v>
      </c>
      <c r="V45" s="66">
        <f t="shared" si="16"/>
        <v>-2500</v>
      </c>
      <c r="W45" s="66">
        <f t="shared" si="16"/>
        <v>-2500</v>
      </c>
      <c r="X45" s="66">
        <f t="shared" si="16"/>
        <v>-2500</v>
      </c>
      <c r="Y45" s="66">
        <f t="shared" si="16"/>
        <v>-2500</v>
      </c>
      <c r="Z45" s="66">
        <f t="shared" si="16"/>
        <v>-2500</v>
      </c>
      <c r="AA45" s="66">
        <f t="shared" si="16"/>
        <v>-2500</v>
      </c>
      <c r="AB45" s="66">
        <f t="shared" si="16"/>
        <v>-2500</v>
      </c>
      <c r="AC45" s="66">
        <f t="shared" si="16"/>
        <v>-2500</v>
      </c>
      <c r="AD45" s="66">
        <f t="shared" si="16"/>
        <v>-2500</v>
      </c>
      <c r="AE45" s="66">
        <f t="shared" si="16"/>
        <v>-2500</v>
      </c>
      <c r="AF45" s="66">
        <f t="shared" si="16"/>
        <v>-2500</v>
      </c>
      <c r="AG45" s="66">
        <f t="shared" si="16"/>
        <v>-2500</v>
      </c>
      <c r="AH45" s="66">
        <f t="shared" si="16"/>
        <v>-2500</v>
      </c>
      <c r="AI45" s="66">
        <f t="shared" si="16"/>
        <v>-2500</v>
      </c>
      <c r="AJ45" s="66">
        <f t="shared" si="16"/>
        <v>-2500</v>
      </c>
      <c r="AK45" s="66">
        <v>0</v>
      </c>
      <c r="AL45" s="30"/>
    </row>
    <row r="46" spans="2:38" x14ac:dyDescent="0.3">
      <c r="B46" s="63"/>
      <c r="C46" s="63"/>
      <c r="D46" s="63"/>
      <c r="E46" s="63"/>
      <c r="F46" s="69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30"/>
    </row>
    <row r="47" spans="2:38" x14ac:dyDescent="0.3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2:38" ht="15.6" x14ac:dyDescent="0.3">
      <c r="B48" s="59" t="s">
        <v>67</v>
      </c>
      <c r="C48" s="60"/>
      <c r="D48" s="60"/>
      <c r="E48" s="60"/>
      <c r="F48" s="61" t="s">
        <v>27</v>
      </c>
      <c r="G48" s="108">
        <f t="shared" ref="G48:AJ48" si="17">G42+G44+G45+G46</f>
        <v>-992.18187103418677</v>
      </c>
      <c r="H48" s="108">
        <f t="shared" si="17"/>
        <v>-998.85855647610174</v>
      </c>
      <c r="I48" s="108">
        <f t="shared" si="17"/>
        <v>-1005.5686253452261</v>
      </c>
      <c r="J48" s="108">
        <f t="shared" si="17"/>
        <v>-1012.3122445586962</v>
      </c>
      <c r="K48" s="108">
        <f t="shared" si="17"/>
        <v>-1019.0895818682336</v>
      </c>
      <c r="L48" s="108">
        <f t="shared" si="17"/>
        <v>-1025.9008058643187</v>
      </c>
      <c r="M48" s="108">
        <f t="shared" si="17"/>
        <v>-1032.7460859803841</v>
      </c>
      <c r="N48" s="108">
        <f t="shared" si="17"/>
        <v>-1039.6255924970301</v>
      </c>
      <c r="O48" s="108">
        <f t="shared" si="17"/>
        <v>-1046.5394965462592</v>
      </c>
      <c r="P48" s="108">
        <f t="shared" si="17"/>
        <v>-1053.4879701157345</v>
      </c>
      <c r="Q48" s="108">
        <f t="shared" si="17"/>
        <v>-1060.471186053057</v>
      </c>
      <c r="R48" s="108">
        <f t="shared" si="17"/>
        <v>-1067.4893180700662</v>
      </c>
      <c r="S48" s="108">
        <f t="shared" si="17"/>
        <v>-1074.5425407471605</v>
      </c>
      <c r="T48" s="108">
        <f t="shared" si="17"/>
        <v>-1081.6310295376404</v>
      </c>
      <c r="U48" s="108">
        <f t="shared" si="17"/>
        <v>-1088.7549607720723</v>
      </c>
      <c r="V48" s="108">
        <f t="shared" si="17"/>
        <v>-1095.9145116626769</v>
      </c>
      <c r="W48" s="108">
        <f t="shared" si="17"/>
        <v>-1103.1098603077342</v>
      </c>
      <c r="X48" s="108">
        <f t="shared" si="17"/>
        <v>-1110.341185696017</v>
      </c>
      <c r="Y48" s="108">
        <f t="shared" si="17"/>
        <v>-1117.608667711241</v>
      </c>
      <c r="Z48" s="108">
        <f t="shared" si="17"/>
        <v>-1124.9124871365411</v>
      </c>
      <c r="AA48" s="108">
        <f t="shared" si="17"/>
        <v>-1132.2528256589678</v>
      </c>
      <c r="AB48" s="108">
        <f t="shared" si="17"/>
        <v>-1139.6298658740066</v>
      </c>
      <c r="AC48" s="108">
        <f t="shared" si="17"/>
        <v>-1147.0437912901205</v>
      </c>
      <c r="AD48" s="108">
        <f t="shared" si="17"/>
        <v>-1154.4947863333152</v>
      </c>
      <c r="AE48" s="108">
        <f t="shared" si="17"/>
        <v>-1161.9830363517256</v>
      </c>
      <c r="AF48" s="108">
        <f t="shared" si="17"/>
        <v>-1169.508727620228</v>
      </c>
      <c r="AG48" s="108">
        <f t="shared" si="17"/>
        <v>-1177.0720473450731</v>
      </c>
      <c r="AH48" s="108">
        <f t="shared" si="17"/>
        <v>-1184.6731836685424</v>
      </c>
      <c r="AI48" s="108">
        <f t="shared" si="17"/>
        <v>-1192.3123256736292</v>
      </c>
      <c r="AJ48" s="108">
        <f t="shared" si="17"/>
        <v>-1199.9896633887411</v>
      </c>
      <c r="AK48" s="108">
        <f>SUM(G48:AJ48)</f>
        <v>-32810.046831184729</v>
      </c>
      <c r="AL48" s="62"/>
    </row>
    <row r="49" spans="2:38" x14ac:dyDescent="0.3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2:38" x14ac:dyDescent="0.3">
      <c r="B50" s="63" t="s">
        <v>68</v>
      </c>
      <c r="C50" s="63"/>
      <c r="D50" s="63"/>
      <c r="E50" s="63"/>
      <c r="F50" s="65" t="s">
        <v>27</v>
      </c>
      <c r="G50" s="66">
        <f>IF(G48&gt;0,G48*$I$8,0)</f>
        <v>0</v>
      </c>
      <c r="H50" s="66">
        <f t="shared" ref="H50:AJ50" si="18">IF(H48&gt;0,H48*$I$8,0)</f>
        <v>0</v>
      </c>
      <c r="I50" s="66">
        <f t="shared" si="18"/>
        <v>0</v>
      </c>
      <c r="J50" s="66">
        <f t="shared" si="18"/>
        <v>0</v>
      </c>
      <c r="K50" s="66">
        <f t="shared" si="18"/>
        <v>0</v>
      </c>
      <c r="L50" s="66">
        <f t="shared" si="18"/>
        <v>0</v>
      </c>
      <c r="M50" s="66">
        <f t="shared" si="18"/>
        <v>0</v>
      </c>
      <c r="N50" s="66">
        <f t="shared" si="18"/>
        <v>0</v>
      </c>
      <c r="O50" s="66">
        <f t="shared" si="18"/>
        <v>0</v>
      </c>
      <c r="P50" s="66">
        <f t="shared" si="18"/>
        <v>0</v>
      </c>
      <c r="Q50" s="66">
        <f t="shared" si="18"/>
        <v>0</v>
      </c>
      <c r="R50" s="66">
        <f t="shared" si="18"/>
        <v>0</v>
      </c>
      <c r="S50" s="66">
        <f t="shared" si="18"/>
        <v>0</v>
      </c>
      <c r="T50" s="66">
        <f t="shared" si="18"/>
        <v>0</v>
      </c>
      <c r="U50" s="66">
        <f t="shared" si="18"/>
        <v>0</v>
      </c>
      <c r="V50" s="66">
        <f t="shared" si="18"/>
        <v>0</v>
      </c>
      <c r="W50" s="66">
        <f t="shared" si="18"/>
        <v>0</v>
      </c>
      <c r="X50" s="66">
        <f t="shared" si="18"/>
        <v>0</v>
      </c>
      <c r="Y50" s="66">
        <f t="shared" si="18"/>
        <v>0</v>
      </c>
      <c r="Z50" s="66">
        <f t="shared" si="18"/>
        <v>0</v>
      </c>
      <c r="AA50" s="66">
        <f t="shared" si="18"/>
        <v>0</v>
      </c>
      <c r="AB50" s="66">
        <f t="shared" si="18"/>
        <v>0</v>
      </c>
      <c r="AC50" s="66">
        <f t="shared" si="18"/>
        <v>0</v>
      </c>
      <c r="AD50" s="66">
        <f t="shared" si="18"/>
        <v>0</v>
      </c>
      <c r="AE50" s="66">
        <f t="shared" si="18"/>
        <v>0</v>
      </c>
      <c r="AF50" s="66">
        <f t="shared" si="18"/>
        <v>0</v>
      </c>
      <c r="AG50" s="66">
        <f t="shared" si="18"/>
        <v>0</v>
      </c>
      <c r="AH50" s="66">
        <f t="shared" si="18"/>
        <v>0</v>
      </c>
      <c r="AI50" s="66">
        <f t="shared" si="18"/>
        <v>0</v>
      </c>
      <c r="AJ50" s="66">
        <f t="shared" si="18"/>
        <v>0</v>
      </c>
      <c r="AK50" s="66">
        <f>SUM(G50:AJ50)</f>
        <v>0</v>
      </c>
      <c r="AL50" s="30"/>
    </row>
    <row r="51" spans="2:38" x14ac:dyDescent="0.3">
      <c r="B51" s="63" t="s">
        <v>69</v>
      </c>
      <c r="C51" s="63"/>
      <c r="D51" s="63"/>
      <c r="E51" s="63"/>
      <c r="F51" s="65" t="s">
        <v>27</v>
      </c>
      <c r="G51" s="66">
        <f>IF(G48&gt;0,G48*$I$9,0)</f>
        <v>0</v>
      </c>
      <c r="H51" s="66">
        <f t="shared" ref="H51:AJ51" si="19">IF(H48&gt;0,H48*$I$9,0)</f>
        <v>0</v>
      </c>
      <c r="I51" s="66">
        <f t="shared" si="19"/>
        <v>0</v>
      </c>
      <c r="J51" s="66">
        <f t="shared" si="19"/>
        <v>0</v>
      </c>
      <c r="K51" s="66">
        <f t="shared" si="19"/>
        <v>0</v>
      </c>
      <c r="L51" s="66">
        <f t="shared" si="19"/>
        <v>0</v>
      </c>
      <c r="M51" s="66">
        <f t="shared" si="19"/>
        <v>0</v>
      </c>
      <c r="N51" s="66">
        <f t="shared" si="19"/>
        <v>0</v>
      </c>
      <c r="O51" s="66">
        <f t="shared" si="19"/>
        <v>0</v>
      </c>
      <c r="P51" s="66">
        <f t="shared" si="19"/>
        <v>0</v>
      </c>
      <c r="Q51" s="66">
        <f t="shared" si="19"/>
        <v>0</v>
      </c>
      <c r="R51" s="66">
        <f t="shared" si="19"/>
        <v>0</v>
      </c>
      <c r="S51" s="66">
        <f t="shared" si="19"/>
        <v>0</v>
      </c>
      <c r="T51" s="66">
        <f t="shared" si="19"/>
        <v>0</v>
      </c>
      <c r="U51" s="66">
        <f t="shared" si="19"/>
        <v>0</v>
      </c>
      <c r="V51" s="66">
        <f t="shared" si="19"/>
        <v>0</v>
      </c>
      <c r="W51" s="66">
        <f t="shared" si="19"/>
        <v>0</v>
      </c>
      <c r="X51" s="66">
        <f t="shared" si="19"/>
        <v>0</v>
      </c>
      <c r="Y51" s="66">
        <f t="shared" si="19"/>
        <v>0</v>
      </c>
      <c r="Z51" s="66">
        <f t="shared" si="19"/>
        <v>0</v>
      </c>
      <c r="AA51" s="66">
        <f t="shared" si="19"/>
        <v>0</v>
      </c>
      <c r="AB51" s="66">
        <f t="shared" si="19"/>
        <v>0</v>
      </c>
      <c r="AC51" s="66">
        <f t="shared" si="19"/>
        <v>0</v>
      </c>
      <c r="AD51" s="66">
        <f t="shared" si="19"/>
        <v>0</v>
      </c>
      <c r="AE51" s="66">
        <f t="shared" si="19"/>
        <v>0</v>
      </c>
      <c r="AF51" s="66">
        <f t="shared" si="19"/>
        <v>0</v>
      </c>
      <c r="AG51" s="66">
        <f t="shared" si="19"/>
        <v>0</v>
      </c>
      <c r="AH51" s="66">
        <f t="shared" si="19"/>
        <v>0</v>
      </c>
      <c r="AI51" s="66">
        <f t="shared" si="19"/>
        <v>0</v>
      </c>
      <c r="AJ51" s="66">
        <f t="shared" si="19"/>
        <v>0</v>
      </c>
      <c r="AK51" s="66">
        <f>SUM(G51:AJ51)</f>
        <v>0</v>
      </c>
      <c r="AL51" s="30"/>
    </row>
    <row r="52" spans="2:38" ht="16.8" x14ac:dyDescent="0.4">
      <c r="B52" s="63" t="s">
        <v>40</v>
      </c>
      <c r="C52" s="63"/>
      <c r="D52" s="82"/>
      <c r="E52" s="83">
        <f>+C7/2.1*0.02*1.05*65*I10*0.05</f>
        <v>25.837500000000002</v>
      </c>
      <c r="F52" s="65" t="s">
        <v>27</v>
      </c>
      <c r="G52" s="66">
        <f t="shared" ref="G52:AJ52" si="20">$E$52</f>
        <v>25.837500000000002</v>
      </c>
      <c r="H52" s="66">
        <f t="shared" si="20"/>
        <v>25.837500000000002</v>
      </c>
      <c r="I52" s="66">
        <f t="shared" si="20"/>
        <v>25.837500000000002</v>
      </c>
      <c r="J52" s="66">
        <f t="shared" si="20"/>
        <v>25.837500000000002</v>
      </c>
      <c r="K52" s="66">
        <f t="shared" si="20"/>
        <v>25.837500000000002</v>
      </c>
      <c r="L52" s="66">
        <f t="shared" si="20"/>
        <v>25.837500000000002</v>
      </c>
      <c r="M52" s="66">
        <f t="shared" si="20"/>
        <v>25.837500000000002</v>
      </c>
      <c r="N52" s="66">
        <f t="shared" si="20"/>
        <v>25.837500000000002</v>
      </c>
      <c r="O52" s="66">
        <f t="shared" si="20"/>
        <v>25.837500000000002</v>
      </c>
      <c r="P52" s="66">
        <f t="shared" si="20"/>
        <v>25.837500000000002</v>
      </c>
      <c r="Q52" s="66">
        <f t="shared" si="20"/>
        <v>25.837500000000002</v>
      </c>
      <c r="R52" s="66">
        <f t="shared" si="20"/>
        <v>25.837500000000002</v>
      </c>
      <c r="S52" s="66">
        <f t="shared" si="20"/>
        <v>25.837500000000002</v>
      </c>
      <c r="T52" s="66">
        <f t="shared" si="20"/>
        <v>25.837500000000002</v>
      </c>
      <c r="U52" s="66">
        <f t="shared" si="20"/>
        <v>25.837500000000002</v>
      </c>
      <c r="V52" s="66">
        <f t="shared" si="20"/>
        <v>25.837500000000002</v>
      </c>
      <c r="W52" s="66">
        <f t="shared" si="20"/>
        <v>25.837500000000002</v>
      </c>
      <c r="X52" s="66">
        <f t="shared" si="20"/>
        <v>25.837500000000002</v>
      </c>
      <c r="Y52" s="66">
        <f t="shared" si="20"/>
        <v>25.837500000000002</v>
      </c>
      <c r="Z52" s="66">
        <f t="shared" si="20"/>
        <v>25.837500000000002</v>
      </c>
      <c r="AA52" s="66">
        <f t="shared" si="20"/>
        <v>25.837500000000002</v>
      </c>
      <c r="AB52" s="66">
        <f t="shared" si="20"/>
        <v>25.837500000000002</v>
      </c>
      <c r="AC52" s="66">
        <f t="shared" si="20"/>
        <v>25.837500000000002</v>
      </c>
      <c r="AD52" s="66">
        <f t="shared" si="20"/>
        <v>25.837500000000002</v>
      </c>
      <c r="AE52" s="66">
        <f t="shared" si="20"/>
        <v>25.837500000000002</v>
      </c>
      <c r="AF52" s="66">
        <f t="shared" si="20"/>
        <v>25.837500000000002</v>
      </c>
      <c r="AG52" s="66">
        <f t="shared" si="20"/>
        <v>25.837500000000002</v>
      </c>
      <c r="AH52" s="66">
        <f t="shared" si="20"/>
        <v>25.837500000000002</v>
      </c>
      <c r="AI52" s="66">
        <f t="shared" si="20"/>
        <v>25.837500000000002</v>
      </c>
      <c r="AJ52" s="66">
        <f t="shared" si="20"/>
        <v>25.837500000000002</v>
      </c>
      <c r="AK52" s="66">
        <f>SUM(G52:AJ52)</f>
        <v>775.12499999999955</v>
      </c>
      <c r="AL52" s="30"/>
    </row>
    <row r="53" spans="2:38" x14ac:dyDescent="0.3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2:38" ht="15.6" x14ac:dyDescent="0.3">
      <c r="B54" s="59" t="s">
        <v>70</v>
      </c>
      <c r="C54" s="60"/>
      <c r="D54" s="60"/>
      <c r="E54" s="60"/>
      <c r="F54" s="84">
        <f>-C10</f>
        <v>-75000</v>
      </c>
      <c r="G54" s="77">
        <f>G42-G52</f>
        <v>1481.9806289658131</v>
      </c>
      <c r="H54" s="77">
        <f t="shared" ref="H54:AJ54" si="21">H42-H52</f>
        <v>1475.3039435238982</v>
      </c>
      <c r="I54" s="77">
        <f t="shared" si="21"/>
        <v>1468.5938746547738</v>
      </c>
      <c r="J54" s="77">
        <f t="shared" si="21"/>
        <v>1461.8502554413037</v>
      </c>
      <c r="K54" s="77">
        <f t="shared" si="21"/>
        <v>1455.0729181317663</v>
      </c>
      <c r="L54" s="77">
        <f t="shared" si="21"/>
        <v>1448.2616941356812</v>
      </c>
      <c r="M54" s="77">
        <f t="shared" si="21"/>
        <v>1441.4164140196158</v>
      </c>
      <c r="N54" s="77">
        <f t="shared" si="21"/>
        <v>1434.5369075029698</v>
      </c>
      <c r="O54" s="77">
        <f t="shared" si="21"/>
        <v>1427.6230034537407</v>
      </c>
      <c r="P54" s="77">
        <f t="shared" si="21"/>
        <v>1420.6745298842654</v>
      </c>
      <c r="Q54" s="77">
        <f t="shared" si="21"/>
        <v>1413.691313946943</v>
      </c>
      <c r="R54" s="77">
        <f t="shared" si="21"/>
        <v>1406.6731819299337</v>
      </c>
      <c r="S54" s="77">
        <f t="shared" si="21"/>
        <v>1399.6199592528394</v>
      </c>
      <c r="T54" s="77">
        <f t="shared" si="21"/>
        <v>1392.5314704623595</v>
      </c>
      <c r="U54" s="77">
        <f t="shared" si="21"/>
        <v>1385.4075392279276</v>
      </c>
      <c r="V54" s="77">
        <f t="shared" si="21"/>
        <v>1378.247988337323</v>
      </c>
      <c r="W54" s="77">
        <f t="shared" si="21"/>
        <v>1371.0526396922658</v>
      </c>
      <c r="X54" s="77">
        <f t="shared" si="21"/>
        <v>1363.8213143039829</v>
      </c>
      <c r="Y54" s="77">
        <f t="shared" si="21"/>
        <v>1356.5538322887589</v>
      </c>
      <c r="Z54" s="77">
        <f t="shared" si="21"/>
        <v>1349.2500128634588</v>
      </c>
      <c r="AA54" s="77">
        <f t="shared" si="21"/>
        <v>1341.9096743410321</v>
      </c>
      <c r="AB54" s="77">
        <f t="shared" si="21"/>
        <v>1334.5326341259934</v>
      </c>
      <c r="AC54" s="77">
        <f t="shared" si="21"/>
        <v>1327.1187087098795</v>
      </c>
      <c r="AD54" s="77">
        <f t="shared" si="21"/>
        <v>1319.6677136666847</v>
      </c>
      <c r="AE54" s="77">
        <f t="shared" si="21"/>
        <v>1312.1794636482743</v>
      </c>
      <c r="AF54" s="77">
        <f t="shared" si="21"/>
        <v>1304.6537723797719</v>
      </c>
      <c r="AG54" s="77">
        <f t="shared" si="21"/>
        <v>1297.0904526549268</v>
      </c>
      <c r="AH54" s="77">
        <f t="shared" si="21"/>
        <v>1289.4893163314575</v>
      </c>
      <c r="AI54" s="77">
        <f t="shared" si="21"/>
        <v>1281.8501743263707</v>
      </c>
      <c r="AJ54" s="77">
        <f t="shared" si="21"/>
        <v>1274.1728366112588</v>
      </c>
      <c r="AK54" s="77">
        <f>SUM(F54:AJ54)</f>
        <v>-33585.171831184722</v>
      </c>
      <c r="AL54" s="62"/>
    </row>
    <row r="55" spans="2:38" x14ac:dyDescent="0.3">
      <c r="B55" s="30"/>
      <c r="C55" s="30"/>
      <c r="D55" s="30"/>
      <c r="E55" s="30"/>
      <c r="F55" s="30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2:38" ht="15.6" x14ac:dyDescent="0.3">
      <c r="B56" s="59" t="s">
        <v>71</v>
      </c>
      <c r="C56" s="85">
        <f>+F54</f>
        <v>-75000</v>
      </c>
      <c r="D56" s="86"/>
      <c r="E56" s="86"/>
      <c r="F56" s="87"/>
      <c r="G56" s="85">
        <f>F54+G54</f>
        <v>-73518.019371034185</v>
      </c>
      <c r="H56" s="85">
        <f t="shared" ref="H56:AD56" si="22">+G56+H54</f>
        <v>-72042.71542751028</v>
      </c>
      <c r="I56" s="85">
        <f t="shared" si="22"/>
        <v>-70574.121552855504</v>
      </c>
      <c r="J56" s="85">
        <f t="shared" si="22"/>
        <v>-69112.271297414205</v>
      </c>
      <c r="K56" s="85">
        <f t="shared" si="22"/>
        <v>-67657.198379282432</v>
      </c>
      <c r="L56" s="85">
        <f t="shared" si="22"/>
        <v>-66208.936685146749</v>
      </c>
      <c r="M56" s="85">
        <f t="shared" si="22"/>
        <v>-64767.520271127134</v>
      </c>
      <c r="N56" s="85">
        <f t="shared" si="22"/>
        <v>-63332.983363624167</v>
      </c>
      <c r="O56" s="85">
        <f t="shared" si="22"/>
        <v>-61905.360360170424</v>
      </c>
      <c r="P56" s="85">
        <f t="shared" si="22"/>
        <v>-60484.685830286158</v>
      </c>
      <c r="Q56" s="85">
        <f t="shared" si="22"/>
        <v>-59070.994516339219</v>
      </c>
      <c r="R56" s="85">
        <f t="shared" si="22"/>
        <v>-57664.321334409287</v>
      </c>
      <c r="S56" s="85">
        <f t="shared" si="22"/>
        <v>-56264.701375156445</v>
      </c>
      <c r="T56" s="85">
        <f t="shared" si="22"/>
        <v>-54872.169904694085</v>
      </c>
      <c r="U56" s="85">
        <f t="shared" si="22"/>
        <v>-53486.762365466158</v>
      </c>
      <c r="V56" s="85">
        <f t="shared" si="22"/>
        <v>-52108.514377128835</v>
      </c>
      <c r="W56" s="85">
        <f t="shared" si="22"/>
        <v>-50737.46173743657</v>
      </c>
      <c r="X56" s="85">
        <f t="shared" si="22"/>
        <v>-49373.640423132587</v>
      </c>
      <c r="Y56" s="85">
        <f t="shared" si="22"/>
        <v>-48017.086590843828</v>
      </c>
      <c r="Z56" s="85">
        <f t="shared" si="22"/>
        <v>-46667.836577980372</v>
      </c>
      <c r="AA56" s="85">
        <f t="shared" si="22"/>
        <v>-45325.926903639338</v>
      </c>
      <c r="AB56" s="85">
        <f t="shared" si="22"/>
        <v>-43991.394269513345</v>
      </c>
      <c r="AC56" s="85">
        <f t="shared" si="22"/>
        <v>-42664.275560803464</v>
      </c>
      <c r="AD56" s="85">
        <f t="shared" si="22"/>
        <v>-41344.60784713678</v>
      </c>
      <c r="AE56" s="85">
        <f t="shared" ref="AE56:AJ56" si="23">+AD56+AE54</f>
        <v>-40032.428383488506</v>
      </c>
      <c r="AF56" s="85">
        <f t="shared" si="23"/>
        <v>-38727.774611108733</v>
      </c>
      <c r="AG56" s="85">
        <f t="shared" si="23"/>
        <v>-37430.684158453805</v>
      </c>
      <c r="AH56" s="85">
        <f t="shared" si="23"/>
        <v>-36141.19484212235</v>
      </c>
      <c r="AI56" s="85">
        <f t="shared" si="23"/>
        <v>-34859.34466779598</v>
      </c>
      <c r="AJ56" s="85">
        <f t="shared" si="23"/>
        <v>-33585.171831184722</v>
      </c>
      <c r="AK56" s="30"/>
      <c r="AL56" s="30"/>
    </row>
    <row r="57" spans="2:38" x14ac:dyDescent="0.3">
      <c r="B57" s="30"/>
      <c r="C57" s="30"/>
      <c r="D57" s="30"/>
      <c r="E57" s="30"/>
      <c r="F57" s="30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2:38" x14ac:dyDescent="0.3">
      <c r="B58" s="30"/>
      <c r="C58" s="30"/>
      <c r="D58" s="30"/>
      <c r="E58" s="30"/>
      <c r="F58" s="30"/>
      <c r="G58" s="3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2:38" ht="15.6" x14ac:dyDescent="0.3">
      <c r="B59" s="59" t="s">
        <v>72</v>
      </c>
      <c r="C59" s="60"/>
      <c r="D59" s="60"/>
      <c r="E59" s="60"/>
      <c r="F59" s="60"/>
      <c r="G59" s="109">
        <f>AK54</f>
        <v>-33585.171831184722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62"/>
    </row>
    <row r="60" spans="2:38" ht="15.6" x14ac:dyDescent="0.3">
      <c r="B60" s="30"/>
      <c r="C60" s="30"/>
      <c r="D60" s="30"/>
      <c r="E60" s="30"/>
      <c r="F60" s="30"/>
      <c r="G60" s="31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30"/>
    </row>
    <row r="61" spans="2:38" ht="15.6" x14ac:dyDescent="0.3">
      <c r="B61" s="30"/>
      <c r="C61" s="30"/>
      <c r="D61" s="30"/>
      <c r="E61" s="30"/>
      <c r="F61" s="30"/>
      <c r="G61" s="31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30"/>
    </row>
    <row r="62" spans="2:38" ht="15.6" x14ac:dyDescent="0.3">
      <c r="B62" s="59" t="s">
        <v>73</v>
      </c>
      <c r="C62" s="60"/>
      <c r="D62" s="60"/>
      <c r="E62" s="60"/>
      <c r="F62" s="60"/>
      <c r="G62" s="89">
        <f>G42/C8</f>
        <v>2.0104241719544176E-2</v>
      </c>
      <c r="H62" s="62"/>
      <c r="I62" s="90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5" thickBot="1" x14ac:dyDescent="0.35">
      <c r="B63" s="30"/>
      <c r="C63" s="30"/>
      <c r="D63" s="30"/>
      <c r="E63" s="30"/>
      <c r="F63" s="30"/>
      <c r="G63" s="31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</row>
    <row r="64" spans="2:38" ht="16.2" thickBot="1" x14ac:dyDescent="0.35">
      <c r="B64" s="91" t="s">
        <v>74</v>
      </c>
      <c r="C64" s="92"/>
      <c r="D64" s="92"/>
      <c r="E64" s="92"/>
      <c r="F64" s="92"/>
      <c r="G64" s="93">
        <f>G54/C10</f>
        <v>1.9759741719544175E-2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2:38" x14ac:dyDescent="0.3">
      <c r="B65" s="30"/>
      <c r="C65" s="30"/>
      <c r="D65" s="30"/>
      <c r="E65" s="30"/>
      <c r="F65" s="30"/>
      <c r="G65" s="31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</row>
    <row r="66" spans="2:38" ht="15.6" x14ac:dyDescent="0.3">
      <c r="B66" s="94" t="s">
        <v>75</v>
      </c>
      <c r="C66" s="95"/>
      <c r="D66" s="95"/>
      <c r="E66" s="95"/>
      <c r="F66" s="95"/>
      <c r="G66" s="96">
        <f>COUNTIF(G56:AJ56,"&lt;0")+1</f>
        <v>31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2:38" x14ac:dyDescent="0.3">
      <c r="B67" s="97"/>
      <c r="C67" s="98"/>
      <c r="D67" s="98"/>
      <c r="E67" s="98"/>
      <c r="F67" s="98"/>
      <c r="G67" s="99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</row>
    <row r="68" spans="2:38" x14ac:dyDescent="0.3">
      <c r="B68" s="56" t="s">
        <v>76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</row>
    <row r="69" spans="2:38" x14ac:dyDescent="0.3">
      <c r="B69" s="56" t="s">
        <v>77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</row>
    <row r="70" spans="2:38" x14ac:dyDescent="0.3">
      <c r="B70" s="56" t="s">
        <v>78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</row>
    <row r="71" spans="2:38" x14ac:dyDescent="0.3">
      <c r="B71" s="56" t="s">
        <v>79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</row>
    <row r="72" spans="2:38" x14ac:dyDescent="0.3">
      <c r="B72" s="10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</row>
  </sheetData>
  <dataValidations disablePrompts="1" count="1">
    <dataValidation type="list" allowBlank="1" showInputMessage="1" showErrorMessage="1" sqref="C17:C21" xr:uid="{A35CE7FC-A6A2-4C58-9B06-95BFB3F99CB3}">
      <formula1>"180,200"</formula1>
    </dataValidation>
  </dataValidations>
  <hyperlinks>
    <hyperlink ref="D11" r:id="rId1" xr:uid="{C3DEC8BF-7182-4CD0-B040-3EC3F2BC2C7E}"/>
  </hyperlinks>
  <pageMargins left="0.7" right="0.7" top="0.75" bottom="0.75" header="0.3" footer="0.3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0D7C3-9D11-4737-BFCE-0146EBD638D5}">
  <dimension ref="B1:AL81"/>
  <sheetViews>
    <sheetView topLeftCell="A58" zoomScale="60" zoomScaleNormal="60" workbookViewId="0">
      <selection activeCell="E29" sqref="E29"/>
    </sheetView>
  </sheetViews>
  <sheetFormatPr defaultRowHeight="14.4" x14ac:dyDescent="0.3"/>
  <cols>
    <col min="1" max="1" width="20.77734375" customWidth="1"/>
    <col min="2" max="2" width="18.5546875" customWidth="1"/>
    <col min="3" max="8" width="15.77734375" customWidth="1"/>
    <col min="9" max="38" width="20.77734375" customWidth="1"/>
  </cols>
  <sheetData>
    <row r="1" spans="2:38" x14ac:dyDescent="0.3">
      <c r="B1" s="29"/>
      <c r="C1" s="30"/>
      <c r="D1" s="30"/>
      <c r="E1" s="30"/>
      <c r="F1" s="30"/>
      <c r="G1" s="31"/>
      <c r="H1" s="32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</row>
    <row r="2" spans="2:38" ht="15.6" x14ac:dyDescent="0.3">
      <c r="B2" s="34" t="s">
        <v>24</v>
      </c>
      <c r="C2" s="35">
        <v>60</v>
      </c>
      <c r="D2" s="36" t="s">
        <v>25</v>
      </c>
      <c r="E2" s="37"/>
      <c r="F2" s="37"/>
      <c r="G2" s="38"/>
      <c r="H2" s="37"/>
      <c r="I2" s="37"/>
      <c r="J2" s="37"/>
      <c r="K2" s="37"/>
      <c r="L2" s="33"/>
      <c r="M2" s="33"/>
      <c r="N2" s="33"/>
      <c r="O2" s="33"/>
      <c r="P2" s="33"/>
      <c r="Q2" s="33"/>
      <c r="R2" s="33"/>
      <c r="S2" s="33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</row>
    <row r="3" spans="2:38" ht="15.6" x14ac:dyDescent="0.3">
      <c r="B3" s="34"/>
      <c r="C3" s="39"/>
      <c r="D3" s="36"/>
      <c r="E3" s="30"/>
      <c r="F3" s="30"/>
      <c r="G3" s="30"/>
      <c r="H3" s="47" t="s">
        <v>26</v>
      </c>
      <c r="I3" s="105">
        <f>PMT(C13,C15/12,C8*(1-C9))</f>
        <v>0</v>
      </c>
      <c r="J3" s="106" t="s">
        <v>27</v>
      </c>
      <c r="K3" s="30"/>
      <c r="L3" s="33"/>
      <c r="M3" s="33"/>
      <c r="N3" s="33"/>
      <c r="O3" s="33"/>
      <c r="P3" s="33"/>
      <c r="Q3" s="33"/>
      <c r="R3" s="33"/>
      <c r="S3" s="33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</row>
    <row r="4" spans="2:38" x14ac:dyDescent="0.3">
      <c r="B4" s="41"/>
      <c r="C4" s="42"/>
      <c r="D4" s="36"/>
      <c r="E4" s="30"/>
      <c r="F4" s="30"/>
      <c r="G4" s="30"/>
      <c r="H4" s="47" t="s">
        <v>28</v>
      </c>
      <c r="I4" s="107">
        <v>0</v>
      </c>
      <c r="J4" s="106"/>
      <c r="K4" s="30"/>
      <c r="L4" s="33"/>
      <c r="M4" s="33"/>
      <c r="N4" s="33"/>
      <c r="O4" s="33"/>
      <c r="P4" s="33"/>
      <c r="Q4" s="33"/>
      <c r="R4" s="33"/>
      <c r="S4" s="33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2:38" x14ac:dyDescent="0.3">
      <c r="B5" s="36" t="s">
        <v>29</v>
      </c>
      <c r="C5" s="43">
        <v>0</v>
      </c>
      <c r="D5" s="36"/>
      <c r="E5" s="30"/>
      <c r="F5" s="30"/>
      <c r="G5" s="30"/>
      <c r="H5" s="47" t="s">
        <v>30</v>
      </c>
      <c r="I5" s="107">
        <v>0</v>
      </c>
      <c r="J5" s="106" t="s">
        <v>31</v>
      </c>
      <c r="K5" s="30"/>
      <c r="L5" s="33"/>
      <c r="M5" s="33"/>
      <c r="N5" s="33"/>
      <c r="O5" s="33"/>
      <c r="P5" s="33"/>
      <c r="Q5" s="33"/>
      <c r="R5" s="33"/>
      <c r="S5" s="33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</row>
    <row r="6" spans="2:38" x14ac:dyDescent="0.3">
      <c r="B6" s="36" t="s">
        <v>32</v>
      </c>
      <c r="C6" s="44">
        <v>5.0000000000000001E-3</v>
      </c>
      <c r="D6" s="36"/>
      <c r="E6" s="30"/>
      <c r="F6" s="30"/>
      <c r="G6" s="30"/>
      <c r="H6" s="36"/>
      <c r="I6" s="45"/>
      <c r="J6" s="40"/>
      <c r="K6" s="30"/>
      <c r="L6" s="33"/>
      <c r="M6" s="33"/>
      <c r="N6" s="33"/>
      <c r="O6" s="33"/>
      <c r="P6" s="33"/>
      <c r="Q6" s="33"/>
      <c r="R6" s="33"/>
      <c r="S6" s="33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</row>
    <row r="7" spans="2:38" x14ac:dyDescent="0.3">
      <c r="B7" s="36" t="s">
        <v>33</v>
      </c>
      <c r="C7" s="39">
        <f>'Curva di costo specifico'!C7</f>
        <v>170000</v>
      </c>
      <c r="D7" s="36"/>
      <c r="E7" s="30"/>
      <c r="F7" s="30"/>
      <c r="G7" s="30"/>
      <c r="H7" s="36" t="s">
        <v>34</v>
      </c>
      <c r="I7" s="45">
        <v>9.6000000000000002E-2</v>
      </c>
      <c r="J7" s="40" t="s">
        <v>31</v>
      </c>
      <c r="K7" s="30"/>
      <c r="L7" s="33"/>
      <c r="M7" s="33"/>
      <c r="N7" s="33"/>
      <c r="O7" s="33"/>
      <c r="P7" s="33"/>
      <c r="Q7" s="33"/>
      <c r="R7" s="33"/>
      <c r="S7" s="33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</row>
    <row r="8" spans="2:38" x14ac:dyDescent="0.3">
      <c r="B8" s="36" t="s">
        <v>35</v>
      </c>
      <c r="C8" s="39">
        <f>C7</f>
        <v>170000</v>
      </c>
      <c r="D8" s="36" t="s">
        <v>27</v>
      </c>
      <c r="E8" s="30"/>
      <c r="F8" s="30"/>
      <c r="G8" s="30"/>
      <c r="H8" s="36" t="s">
        <v>36</v>
      </c>
      <c r="I8" s="44">
        <v>0.24</v>
      </c>
      <c r="J8" s="40"/>
      <c r="K8" s="30"/>
      <c r="L8" s="33"/>
      <c r="M8" s="33"/>
      <c r="N8" s="33"/>
      <c r="O8" s="33"/>
      <c r="P8" s="33"/>
      <c r="Q8" s="33"/>
      <c r="R8" s="33"/>
      <c r="S8" s="33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</row>
    <row r="9" spans="2:38" x14ac:dyDescent="0.3">
      <c r="B9" s="36"/>
      <c r="C9" s="46">
        <v>1</v>
      </c>
      <c r="D9" s="36"/>
      <c r="E9" s="30"/>
      <c r="F9" s="30"/>
      <c r="G9" s="30"/>
      <c r="H9" s="36" t="s">
        <v>37</v>
      </c>
      <c r="I9" s="44">
        <v>3.9E-2</v>
      </c>
      <c r="J9" s="40"/>
      <c r="K9" s="30"/>
      <c r="L9" s="33"/>
      <c r="M9" s="33"/>
      <c r="N9" s="33"/>
      <c r="O9" s="33"/>
      <c r="P9" s="33"/>
      <c r="Q9" s="33"/>
      <c r="R9" s="33"/>
      <c r="S9" s="33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</row>
    <row r="10" spans="2:38" x14ac:dyDescent="0.3">
      <c r="B10" s="36" t="s">
        <v>38</v>
      </c>
      <c r="C10" s="39">
        <f>+C8*C9</f>
        <v>170000</v>
      </c>
      <c r="D10" s="36"/>
      <c r="E10" s="30">
        <v>30</v>
      </c>
      <c r="F10" s="30" t="s">
        <v>39</v>
      </c>
      <c r="G10" s="30"/>
      <c r="H10" s="36" t="s">
        <v>40</v>
      </c>
      <c r="I10" s="44">
        <v>1.06E-2</v>
      </c>
      <c r="J10" s="40"/>
      <c r="K10" s="30"/>
      <c r="L10" s="33"/>
      <c r="M10" s="33"/>
      <c r="N10" s="33"/>
      <c r="O10" s="33"/>
      <c r="P10" s="33"/>
      <c r="Q10" s="33"/>
      <c r="R10" s="33"/>
      <c r="S10" s="33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</row>
    <row r="11" spans="2:38" x14ac:dyDescent="0.3">
      <c r="B11" s="47" t="s">
        <v>41</v>
      </c>
      <c r="C11" s="48">
        <v>5.0000000000000001E-3</v>
      </c>
      <c r="D11" s="49" t="s">
        <v>42</v>
      </c>
      <c r="E11" s="101"/>
      <c r="G11" s="30"/>
      <c r="H11" s="50"/>
      <c r="I11" s="30"/>
      <c r="J11" s="30"/>
      <c r="K11" s="30"/>
      <c r="L11" s="33"/>
      <c r="M11" s="33"/>
      <c r="N11" s="33"/>
      <c r="O11" s="33"/>
      <c r="P11" s="33"/>
      <c r="Q11" s="33"/>
      <c r="R11" s="33"/>
      <c r="S11" s="33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</row>
    <row r="12" spans="2:38" x14ac:dyDescent="0.3">
      <c r="B12" s="47" t="s">
        <v>43</v>
      </c>
      <c r="C12" s="48">
        <v>0.02</v>
      </c>
      <c r="D12" s="47"/>
      <c r="E12" s="102"/>
      <c r="F12" s="30"/>
      <c r="G12" s="51"/>
      <c r="H12" s="50" t="s">
        <v>44</v>
      </c>
      <c r="I12" s="29">
        <f>0.012</f>
        <v>1.2E-2</v>
      </c>
      <c r="J12" s="30"/>
      <c r="K12" s="30"/>
      <c r="L12" s="33"/>
      <c r="M12" s="33"/>
      <c r="N12" s="33"/>
      <c r="O12" s="33"/>
      <c r="P12" s="33"/>
      <c r="Q12" s="33"/>
      <c r="R12" s="33"/>
      <c r="S12" s="33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</row>
    <row r="13" spans="2:38" x14ac:dyDescent="0.3">
      <c r="B13" s="47" t="s">
        <v>45</v>
      </c>
      <c r="C13" s="48">
        <f>C11+C12</f>
        <v>2.5000000000000001E-2</v>
      </c>
      <c r="D13" s="47"/>
      <c r="E13" s="102"/>
      <c r="F13" s="30"/>
      <c r="G13" s="30"/>
      <c r="H13" s="30"/>
      <c r="I13" s="52"/>
      <c r="J13" s="30"/>
      <c r="K13" s="30"/>
      <c r="L13" s="33"/>
      <c r="M13" s="33"/>
      <c r="N13" s="33"/>
      <c r="O13" s="33"/>
      <c r="P13" s="33"/>
      <c r="Q13" s="33"/>
      <c r="R13" s="33"/>
      <c r="S13" s="33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</row>
    <row r="14" spans="2:38" x14ac:dyDescent="0.3">
      <c r="B14" s="47" t="s">
        <v>46</v>
      </c>
      <c r="C14" s="48">
        <v>5.5E-2</v>
      </c>
      <c r="D14" s="47"/>
      <c r="E14" s="102"/>
      <c r="F14" s="30"/>
      <c r="G14" s="53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</row>
    <row r="15" spans="2:38" x14ac:dyDescent="0.3">
      <c r="B15" s="47" t="s">
        <v>47</v>
      </c>
      <c r="C15" s="47">
        <f>12*E15</f>
        <v>180</v>
      </c>
      <c r="D15" s="47" t="s">
        <v>48</v>
      </c>
      <c r="E15" s="102">
        <v>15</v>
      </c>
      <c r="F15" s="30" t="s">
        <v>39</v>
      </c>
      <c r="G15" s="30"/>
      <c r="H15" s="30"/>
      <c r="I15" s="53"/>
      <c r="J15" s="30"/>
      <c r="K15" s="54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</row>
    <row r="16" spans="2:38" x14ac:dyDescent="0.3">
      <c r="B16" s="47" t="s">
        <v>49</v>
      </c>
      <c r="C16" s="47">
        <f>+C15+36*0</f>
        <v>180</v>
      </c>
      <c r="D16" s="47" t="s">
        <v>48</v>
      </c>
      <c r="E16" s="103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</row>
    <row r="17" spans="2:38" x14ac:dyDescent="0.3">
      <c r="B17" s="103"/>
      <c r="C17" s="104"/>
      <c r="D17" s="103"/>
      <c r="E17" s="103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</row>
    <row r="18" spans="2:38" ht="17.399999999999999" x14ac:dyDescent="0.35">
      <c r="B18" s="55" t="s">
        <v>50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</row>
    <row r="19" spans="2:38" ht="17.399999999999999" x14ac:dyDescent="0.35">
      <c r="B19" s="55"/>
      <c r="C19" s="29"/>
      <c r="D19" s="56"/>
      <c r="E19" s="56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</row>
    <row r="20" spans="2:38" ht="17.399999999999999" x14ac:dyDescent="0.35">
      <c r="B20" s="55"/>
      <c r="C20" s="29"/>
      <c r="D20" s="56"/>
      <c r="E20" s="56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</row>
    <row r="21" spans="2:38" x14ac:dyDescent="0.3">
      <c r="B21" s="57"/>
      <c r="C21" s="29"/>
      <c r="D21" s="56"/>
      <c r="E21" s="56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spans="2:38" x14ac:dyDescent="0.3">
      <c r="B22" s="5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</row>
    <row r="23" spans="2:38" x14ac:dyDescent="0.3">
      <c r="B23" s="30"/>
      <c r="C23" s="30"/>
      <c r="D23" s="30"/>
      <c r="E23" s="30"/>
      <c r="F23" s="58">
        <v>0</v>
      </c>
      <c r="G23" s="58">
        <v>1</v>
      </c>
      <c r="H23" s="58">
        <v>2</v>
      </c>
      <c r="I23" s="58">
        <v>3</v>
      </c>
      <c r="J23" s="58">
        <v>4</v>
      </c>
      <c r="K23" s="58">
        <v>5</v>
      </c>
      <c r="L23" s="58">
        <v>6</v>
      </c>
      <c r="M23" s="58">
        <v>7</v>
      </c>
      <c r="N23" s="58">
        <v>8</v>
      </c>
      <c r="O23" s="58">
        <v>9</v>
      </c>
      <c r="P23" s="58">
        <v>10</v>
      </c>
      <c r="Q23" s="58">
        <v>11</v>
      </c>
      <c r="R23" s="58">
        <v>12</v>
      </c>
      <c r="S23" s="58">
        <v>13</v>
      </c>
      <c r="T23" s="58">
        <v>14</v>
      </c>
      <c r="U23" s="58">
        <v>15</v>
      </c>
      <c r="V23" s="58">
        <v>16</v>
      </c>
      <c r="W23" s="58">
        <v>17</v>
      </c>
      <c r="X23" s="58">
        <v>18</v>
      </c>
      <c r="Y23" s="58">
        <v>19</v>
      </c>
      <c r="Z23" s="58">
        <v>20</v>
      </c>
      <c r="AA23" s="58">
        <v>21</v>
      </c>
      <c r="AB23" s="58">
        <v>22</v>
      </c>
      <c r="AC23" s="58">
        <v>23</v>
      </c>
      <c r="AD23" s="58">
        <v>24</v>
      </c>
      <c r="AE23" s="58">
        <v>25</v>
      </c>
      <c r="AF23" s="58">
        <v>26</v>
      </c>
      <c r="AG23" s="58">
        <v>27</v>
      </c>
      <c r="AH23" s="58">
        <v>28</v>
      </c>
      <c r="AI23" s="58">
        <v>29</v>
      </c>
      <c r="AJ23" s="58">
        <v>30</v>
      </c>
      <c r="AK23" s="58"/>
      <c r="AL23" s="30"/>
    </row>
    <row r="24" spans="2:38" ht="15.6" x14ac:dyDescent="0.3">
      <c r="B24" s="59" t="s">
        <v>51</v>
      </c>
      <c r="C24" s="60"/>
      <c r="D24" s="60"/>
      <c r="E24" s="60"/>
      <c r="F24" s="61">
        <v>2025</v>
      </c>
      <c r="G24" s="61">
        <f>+F24+1</f>
        <v>2026</v>
      </c>
      <c r="H24" s="61">
        <f t="shared" ref="H24:AD24" si="0">+G24+1</f>
        <v>2027</v>
      </c>
      <c r="I24" s="61">
        <f t="shared" si="0"/>
        <v>2028</v>
      </c>
      <c r="J24" s="61">
        <f t="shared" si="0"/>
        <v>2029</v>
      </c>
      <c r="K24" s="61">
        <f t="shared" si="0"/>
        <v>2030</v>
      </c>
      <c r="L24" s="61">
        <f t="shared" si="0"/>
        <v>2031</v>
      </c>
      <c r="M24" s="61">
        <f t="shared" si="0"/>
        <v>2032</v>
      </c>
      <c r="N24" s="61">
        <f t="shared" si="0"/>
        <v>2033</v>
      </c>
      <c r="O24" s="61">
        <f t="shared" si="0"/>
        <v>2034</v>
      </c>
      <c r="P24" s="61">
        <f t="shared" si="0"/>
        <v>2035</v>
      </c>
      <c r="Q24" s="61">
        <f t="shared" si="0"/>
        <v>2036</v>
      </c>
      <c r="R24" s="61">
        <f t="shared" si="0"/>
        <v>2037</v>
      </c>
      <c r="S24" s="61">
        <f t="shared" si="0"/>
        <v>2038</v>
      </c>
      <c r="T24" s="61">
        <f t="shared" si="0"/>
        <v>2039</v>
      </c>
      <c r="U24" s="61">
        <f t="shared" si="0"/>
        <v>2040</v>
      </c>
      <c r="V24" s="61">
        <f t="shared" si="0"/>
        <v>2041</v>
      </c>
      <c r="W24" s="61">
        <f t="shared" si="0"/>
        <v>2042</v>
      </c>
      <c r="X24" s="61">
        <f t="shared" si="0"/>
        <v>2043</v>
      </c>
      <c r="Y24" s="61">
        <f t="shared" si="0"/>
        <v>2044</v>
      </c>
      <c r="Z24" s="61">
        <f t="shared" si="0"/>
        <v>2045</v>
      </c>
      <c r="AA24" s="61">
        <f t="shared" si="0"/>
        <v>2046</v>
      </c>
      <c r="AB24" s="61">
        <f t="shared" si="0"/>
        <v>2047</v>
      </c>
      <c r="AC24" s="61">
        <f t="shared" si="0"/>
        <v>2048</v>
      </c>
      <c r="AD24" s="61">
        <f t="shared" si="0"/>
        <v>2049</v>
      </c>
      <c r="AE24" s="61">
        <f t="shared" ref="AE24:AJ24" si="1">+AD24+1</f>
        <v>2050</v>
      </c>
      <c r="AF24" s="61">
        <f t="shared" si="1"/>
        <v>2051</v>
      </c>
      <c r="AG24" s="61">
        <f t="shared" si="1"/>
        <v>2052</v>
      </c>
      <c r="AH24" s="61">
        <f t="shared" si="1"/>
        <v>2053</v>
      </c>
      <c r="AI24" s="61">
        <f t="shared" si="1"/>
        <v>2054</v>
      </c>
      <c r="AJ24" s="61">
        <f t="shared" si="1"/>
        <v>2055</v>
      </c>
      <c r="AK24" s="61" t="s">
        <v>52</v>
      </c>
      <c r="AL24" s="62"/>
    </row>
    <row r="25" spans="2:38" x14ac:dyDescent="0.3"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30"/>
    </row>
    <row r="26" spans="2:38" x14ac:dyDescent="0.3">
      <c r="B26" s="40" t="s">
        <v>53</v>
      </c>
      <c r="C26" s="40"/>
      <c r="D26" s="40"/>
      <c r="E26" s="64"/>
      <c r="F26" s="65" t="s">
        <v>54</v>
      </c>
      <c r="G26" s="64">
        <f>'Cresta-Gad'!S179</f>
        <v>142559.95023132316</v>
      </c>
      <c r="H26" s="66">
        <f>G26</f>
        <v>142559.95023132316</v>
      </c>
      <c r="I26" s="66">
        <f t="shared" ref="I26:AD26" si="2">H26</f>
        <v>142559.95023132316</v>
      </c>
      <c r="J26" s="66">
        <f t="shared" si="2"/>
        <v>142559.95023132316</v>
      </c>
      <c r="K26" s="66">
        <f t="shared" si="2"/>
        <v>142559.95023132316</v>
      </c>
      <c r="L26" s="66">
        <f t="shared" si="2"/>
        <v>142559.95023132316</v>
      </c>
      <c r="M26" s="66">
        <f t="shared" si="2"/>
        <v>142559.95023132316</v>
      </c>
      <c r="N26" s="66">
        <f t="shared" si="2"/>
        <v>142559.95023132316</v>
      </c>
      <c r="O26" s="66">
        <f t="shared" si="2"/>
        <v>142559.95023132316</v>
      </c>
      <c r="P26" s="66">
        <f t="shared" si="2"/>
        <v>142559.95023132316</v>
      </c>
      <c r="Q26" s="66">
        <f t="shared" si="2"/>
        <v>142559.95023132316</v>
      </c>
      <c r="R26" s="66">
        <f t="shared" si="2"/>
        <v>142559.95023132316</v>
      </c>
      <c r="S26" s="66">
        <f t="shared" si="2"/>
        <v>142559.95023132316</v>
      </c>
      <c r="T26" s="66">
        <f t="shared" si="2"/>
        <v>142559.95023132316</v>
      </c>
      <c r="U26" s="66">
        <f t="shared" si="2"/>
        <v>142559.95023132316</v>
      </c>
      <c r="V26" s="66">
        <f t="shared" si="2"/>
        <v>142559.95023132316</v>
      </c>
      <c r="W26" s="66">
        <f t="shared" si="2"/>
        <v>142559.95023132316</v>
      </c>
      <c r="X26" s="66">
        <f t="shared" si="2"/>
        <v>142559.95023132316</v>
      </c>
      <c r="Y26" s="66">
        <f t="shared" si="2"/>
        <v>142559.95023132316</v>
      </c>
      <c r="Z26" s="66">
        <f t="shared" si="2"/>
        <v>142559.95023132316</v>
      </c>
      <c r="AA26" s="66">
        <f t="shared" si="2"/>
        <v>142559.95023132316</v>
      </c>
      <c r="AB26" s="66">
        <f t="shared" si="2"/>
        <v>142559.95023132316</v>
      </c>
      <c r="AC26" s="66">
        <f t="shared" si="2"/>
        <v>142559.95023132316</v>
      </c>
      <c r="AD26" s="66">
        <f t="shared" si="2"/>
        <v>142559.95023132316</v>
      </c>
      <c r="AE26" s="66">
        <f t="shared" ref="AE26:AJ26" si="3">AD26</f>
        <v>142559.95023132316</v>
      </c>
      <c r="AF26" s="66">
        <f t="shared" si="3"/>
        <v>142559.95023132316</v>
      </c>
      <c r="AG26" s="66">
        <f t="shared" si="3"/>
        <v>142559.95023132316</v>
      </c>
      <c r="AH26" s="66">
        <f t="shared" si="3"/>
        <v>142559.95023132316</v>
      </c>
      <c r="AI26" s="66">
        <f t="shared" si="3"/>
        <v>142559.95023132316</v>
      </c>
      <c r="AJ26" s="66">
        <f t="shared" si="3"/>
        <v>142559.95023132316</v>
      </c>
      <c r="AK26" s="66">
        <f>SUM(G26:AJ26)</f>
        <v>4276798.5069396934</v>
      </c>
      <c r="AL26" s="30"/>
    </row>
    <row r="27" spans="2:38" x14ac:dyDescent="0.3">
      <c r="B27" s="63"/>
      <c r="C27" s="63"/>
      <c r="D27" s="63"/>
      <c r="E27" s="63"/>
      <c r="F27" s="66"/>
      <c r="G27" s="67"/>
      <c r="H27" s="67"/>
      <c r="I27" s="67"/>
      <c r="J27" s="67"/>
      <c r="K27" s="67"/>
      <c r="L27" s="67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30"/>
    </row>
    <row r="28" spans="2:38" x14ac:dyDescent="0.3">
      <c r="B28" s="63" t="s">
        <v>55</v>
      </c>
      <c r="C28" s="40"/>
      <c r="D28" s="40"/>
      <c r="E28" s="68">
        <v>5.11E-2</v>
      </c>
      <c r="F28" s="69" t="s">
        <v>31</v>
      </c>
      <c r="G28" s="70">
        <f>E28</f>
        <v>5.11E-2</v>
      </c>
      <c r="H28" s="71">
        <f t="shared" ref="H28:AD28" si="4">G28</f>
        <v>5.11E-2</v>
      </c>
      <c r="I28" s="71">
        <f t="shared" si="4"/>
        <v>5.11E-2</v>
      </c>
      <c r="J28" s="71">
        <f t="shared" si="4"/>
        <v>5.11E-2</v>
      </c>
      <c r="K28" s="71">
        <f t="shared" si="4"/>
        <v>5.11E-2</v>
      </c>
      <c r="L28" s="71">
        <f t="shared" si="4"/>
        <v>5.11E-2</v>
      </c>
      <c r="M28" s="71">
        <f t="shared" si="4"/>
        <v>5.11E-2</v>
      </c>
      <c r="N28" s="71">
        <f t="shared" si="4"/>
        <v>5.11E-2</v>
      </c>
      <c r="O28" s="71">
        <f t="shared" si="4"/>
        <v>5.11E-2</v>
      </c>
      <c r="P28" s="71">
        <f t="shared" si="4"/>
        <v>5.11E-2</v>
      </c>
      <c r="Q28" s="71">
        <f t="shared" si="4"/>
        <v>5.11E-2</v>
      </c>
      <c r="R28" s="71">
        <f t="shared" si="4"/>
        <v>5.11E-2</v>
      </c>
      <c r="S28" s="71">
        <f t="shared" si="4"/>
        <v>5.11E-2</v>
      </c>
      <c r="T28" s="71">
        <f t="shared" si="4"/>
        <v>5.11E-2</v>
      </c>
      <c r="U28" s="71">
        <f t="shared" si="4"/>
        <v>5.11E-2</v>
      </c>
      <c r="V28" s="71">
        <f t="shared" si="4"/>
        <v>5.11E-2</v>
      </c>
      <c r="W28" s="71">
        <f t="shared" si="4"/>
        <v>5.11E-2</v>
      </c>
      <c r="X28" s="71">
        <f t="shared" si="4"/>
        <v>5.11E-2</v>
      </c>
      <c r="Y28" s="71">
        <f t="shared" si="4"/>
        <v>5.11E-2</v>
      </c>
      <c r="Z28" s="71">
        <f t="shared" si="4"/>
        <v>5.11E-2</v>
      </c>
      <c r="AA28" s="71">
        <f t="shared" si="4"/>
        <v>5.11E-2</v>
      </c>
      <c r="AB28" s="71">
        <f t="shared" si="4"/>
        <v>5.11E-2</v>
      </c>
      <c r="AC28" s="71">
        <f t="shared" si="4"/>
        <v>5.11E-2</v>
      </c>
      <c r="AD28" s="71">
        <f t="shared" si="4"/>
        <v>5.11E-2</v>
      </c>
      <c r="AE28" s="71">
        <f t="shared" ref="AE28:AJ28" si="5">AD28</f>
        <v>5.11E-2</v>
      </c>
      <c r="AF28" s="71">
        <f t="shared" si="5"/>
        <v>5.11E-2</v>
      </c>
      <c r="AG28" s="71">
        <f t="shared" si="5"/>
        <v>5.11E-2</v>
      </c>
      <c r="AH28" s="71">
        <f t="shared" si="5"/>
        <v>5.11E-2</v>
      </c>
      <c r="AI28" s="71">
        <f t="shared" si="5"/>
        <v>5.11E-2</v>
      </c>
      <c r="AJ28" s="71">
        <f t="shared" si="5"/>
        <v>5.11E-2</v>
      </c>
      <c r="AK28" s="71"/>
      <c r="AL28" s="30"/>
    </row>
    <row r="29" spans="2:38" x14ac:dyDescent="0.3">
      <c r="B29" s="63"/>
      <c r="C29" s="63"/>
      <c r="D29" s="63"/>
      <c r="E29" s="63"/>
      <c r="F29" s="63"/>
      <c r="G29" s="63"/>
      <c r="H29" s="72"/>
      <c r="I29" s="72"/>
      <c r="J29" s="72"/>
      <c r="K29" s="72"/>
      <c r="L29" s="72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30"/>
    </row>
    <row r="30" spans="2:38" x14ac:dyDescent="0.3">
      <c r="B30" s="63" t="s">
        <v>56</v>
      </c>
      <c r="C30" s="40"/>
      <c r="D30" s="40"/>
      <c r="E30" s="63"/>
      <c r="F30" s="69" t="s">
        <v>27</v>
      </c>
      <c r="G30" s="66">
        <f t="shared" ref="G30:AJ30" si="6">G26*G28</f>
        <v>7284.8134568206133</v>
      </c>
      <c r="H30" s="66">
        <f t="shared" si="6"/>
        <v>7284.8134568206133</v>
      </c>
      <c r="I30" s="66">
        <f t="shared" si="6"/>
        <v>7284.8134568206133</v>
      </c>
      <c r="J30" s="66">
        <f t="shared" si="6"/>
        <v>7284.8134568206133</v>
      </c>
      <c r="K30" s="66">
        <f t="shared" si="6"/>
        <v>7284.8134568206133</v>
      </c>
      <c r="L30" s="66">
        <f t="shared" si="6"/>
        <v>7284.8134568206133</v>
      </c>
      <c r="M30" s="66">
        <f t="shared" si="6"/>
        <v>7284.8134568206133</v>
      </c>
      <c r="N30" s="66">
        <f t="shared" si="6"/>
        <v>7284.8134568206133</v>
      </c>
      <c r="O30" s="66">
        <f t="shared" si="6"/>
        <v>7284.8134568206133</v>
      </c>
      <c r="P30" s="66">
        <f t="shared" si="6"/>
        <v>7284.8134568206133</v>
      </c>
      <c r="Q30" s="66">
        <f t="shared" si="6"/>
        <v>7284.8134568206133</v>
      </c>
      <c r="R30" s="66">
        <f t="shared" si="6"/>
        <v>7284.8134568206133</v>
      </c>
      <c r="S30" s="66">
        <f t="shared" si="6"/>
        <v>7284.8134568206133</v>
      </c>
      <c r="T30" s="66">
        <f t="shared" si="6"/>
        <v>7284.8134568206133</v>
      </c>
      <c r="U30" s="66">
        <f t="shared" si="6"/>
        <v>7284.8134568206133</v>
      </c>
      <c r="V30" s="66">
        <f t="shared" si="6"/>
        <v>7284.8134568206133</v>
      </c>
      <c r="W30" s="66">
        <f t="shared" si="6"/>
        <v>7284.8134568206133</v>
      </c>
      <c r="X30" s="66">
        <f t="shared" si="6"/>
        <v>7284.8134568206133</v>
      </c>
      <c r="Y30" s="66">
        <f t="shared" si="6"/>
        <v>7284.8134568206133</v>
      </c>
      <c r="Z30" s="66">
        <f t="shared" si="6"/>
        <v>7284.8134568206133</v>
      </c>
      <c r="AA30" s="66">
        <f t="shared" si="6"/>
        <v>7284.8134568206133</v>
      </c>
      <c r="AB30" s="66">
        <f t="shared" si="6"/>
        <v>7284.8134568206133</v>
      </c>
      <c r="AC30" s="66">
        <f t="shared" si="6"/>
        <v>7284.8134568206133</v>
      </c>
      <c r="AD30" s="66">
        <f t="shared" si="6"/>
        <v>7284.8134568206133</v>
      </c>
      <c r="AE30" s="66">
        <f t="shared" si="6"/>
        <v>7284.8134568206133</v>
      </c>
      <c r="AF30" s="66">
        <f t="shared" si="6"/>
        <v>7284.8134568206133</v>
      </c>
      <c r="AG30" s="66">
        <f t="shared" si="6"/>
        <v>7284.8134568206133</v>
      </c>
      <c r="AH30" s="66">
        <f t="shared" si="6"/>
        <v>7284.8134568206133</v>
      </c>
      <c r="AI30" s="66">
        <f t="shared" si="6"/>
        <v>7284.8134568206133</v>
      </c>
      <c r="AJ30" s="66">
        <f t="shared" si="6"/>
        <v>7284.8134568206133</v>
      </c>
      <c r="AK30" s="66">
        <f>SUM(G30:AJ30)</f>
        <v>218544.40370461842</v>
      </c>
      <c r="AL30" s="30"/>
    </row>
    <row r="31" spans="2:38" ht="15" thickBot="1" x14ac:dyDescent="0.35"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30"/>
    </row>
    <row r="32" spans="2:38" x14ac:dyDescent="0.3">
      <c r="B32" s="63"/>
      <c r="C32" s="63"/>
      <c r="D32" s="63"/>
      <c r="E32" s="74"/>
      <c r="F32" s="69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30"/>
    </row>
    <row r="33" spans="2:38" x14ac:dyDescent="0.3">
      <c r="B33" s="63" t="s">
        <v>57</v>
      </c>
      <c r="C33" s="63"/>
      <c r="D33" s="63"/>
      <c r="E33" s="63"/>
      <c r="F33" s="75"/>
      <c r="G33" s="76">
        <v>0</v>
      </c>
      <c r="H33" s="76">
        <f t="shared" ref="H33:AJ33" si="7">+$C$6</f>
        <v>5.0000000000000001E-3</v>
      </c>
      <c r="I33" s="76">
        <f t="shared" si="7"/>
        <v>5.0000000000000001E-3</v>
      </c>
      <c r="J33" s="76">
        <f t="shared" si="7"/>
        <v>5.0000000000000001E-3</v>
      </c>
      <c r="K33" s="76">
        <f t="shared" si="7"/>
        <v>5.0000000000000001E-3</v>
      </c>
      <c r="L33" s="76">
        <f t="shared" si="7"/>
        <v>5.0000000000000001E-3</v>
      </c>
      <c r="M33" s="76">
        <f t="shared" si="7"/>
        <v>5.0000000000000001E-3</v>
      </c>
      <c r="N33" s="76">
        <f t="shared" si="7"/>
        <v>5.0000000000000001E-3</v>
      </c>
      <c r="O33" s="76">
        <f t="shared" si="7"/>
        <v>5.0000000000000001E-3</v>
      </c>
      <c r="P33" s="76">
        <f t="shared" si="7"/>
        <v>5.0000000000000001E-3</v>
      </c>
      <c r="Q33" s="76">
        <f t="shared" si="7"/>
        <v>5.0000000000000001E-3</v>
      </c>
      <c r="R33" s="76">
        <f t="shared" si="7"/>
        <v>5.0000000000000001E-3</v>
      </c>
      <c r="S33" s="76">
        <f t="shared" si="7"/>
        <v>5.0000000000000001E-3</v>
      </c>
      <c r="T33" s="76">
        <f t="shared" si="7"/>
        <v>5.0000000000000001E-3</v>
      </c>
      <c r="U33" s="76">
        <f t="shared" si="7"/>
        <v>5.0000000000000001E-3</v>
      </c>
      <c r="V33" s="76">
        <f t="shared" si="7"/>
        <v>5.0000000000000001E-3</v>
      </c>
      <c r="W33" s="76">
        <f t="shared" si="7"/>
        <v>5.0000000000000001E-3</v>
      </c>
      <c r="X33" s="76">
        <f t="shared" si="7"/>
        <v>5.0000000000000001E-3</v>
      </c>
      <c r="Y33" s="76">
        <f t="shared" si="7"/>
        <v>5.0000000000000001E-3</v>
      </c>
      <c r="Z33" s="76">
        <f t="shared" si="7"/>
        <v>5.0000000000000001E-3</v>
      </c>
      <c r="AA33" s="76">
        <f t="shared" si="7"/>
        <v>5.0000000000000001E-3</v>
      </c>
      <c r="AB33" s="76">
        <f t="shared" si="7"/>
        <v>5.0000000000000001E-3</v>
      </c>
      <c r="AC33" s="76">
        <f t="shared" si="7"/>
        <v>5.0000000000000001E-3</v>
      </c>
      <c r="AD33" s="76">
        <f t="shared" si="7"/>
        <v>5.0000000000000001E-3</v>
      </c>
      <c r="AE33" s="76">
        <f t="shared" si="7"/>
        <v>5.0000000000000001E-3</v>
      </c>
      <c r="AF33" s="76">
        <f t="shared" si="7"/>
        <v>5.0000000000000001E-3</v>
      </c>
      <c r="AG33" s="76">
        <f t="shared" si="7"/>
        <v>5.0000000000000001E-3</v>
      </c>
      <c r="AH33" s="76">
        <f t="shared" si="7"/>
        <v>5.0000000000000001E-3</v>
      </c>
      <c r="AI33" s="76">
        <f t="shared" si="7"/>
        <v>5.0000000000000001E-3</v>
      </c>
      <c r="AJ33" s="76">
        <f t="shared" si="7"/>
        <v>5.0000000000000001E-3</v>
      </c>
      <c r="AK33" s="76"/>
      <c r="AL33" s="30"/>
    </row>
    <row r="34" spans="2:38" x14ac:dyDescent="0.3">
      <c r="B34" s="63" t="s">
        <v>58</v>
      </c>
      <c r="C34" s="63"/>
      <c r="D34" s="63"/>
      <c r="E34" s="40"/>
      <c r="F34" s="63"/>
      <c r="G34" s="71">
        <v>1</v>
      </c>
      <c r="H34" s="71">
        <f t="shared" ref="H34:AJ34" si="8">G34*(1+$C6)</f>
        <v>1.0049999999999999</v>
      </c>
      <c r="I34" s="71">
        <f t="shared" si="8"/>
        <v>1.0100249999999997</v>
      </c>
      <c r="J34" s="71">
        <f t="shared" si="8"/>
        <v>1.0150751249999996</v>
      </c>
      <c r="K34" s="71">
        <f t="shared" si="8"/>
        <v>1.0201505006249996</v>
      </c>
      <c r="L34" s="71">
        <f t="shared" si="8"/>
        <v>1.0252512531281244</v>
      </c>
      <c r="M34" s="71">
        <f t="shared" si="8"/>
        <v>1.0303775093937648</v>
      </c>
      <c r="N34" s="71">
        <f t="shared" si="8"/>
        <v>1.0355293969407335</v>
      </c>
      <c r="O34" s="71">
        <f t="shared" si="8"/>
        <v>1.0407070439254371</v>
      </c>
      <c r="P34" s="71">
        <f t="shared" si="8"/>
        <v>1.0459105791450642</v>
      </c>
      <c r="Q34" s="71">
        <f t="shared" si="8"/>
        <v>1.0511401320407894</v>
      </c>
      <c r="R34" s="71">
        <f t="shared" si="8"/>
        <v>1.0563958327009932</v>
      </c>
      <c r="S34" s="71">
        <f t="shared" si="8"/>
        <v>1.0616778118644981</v>
      </c>
      <c r="T34" s="71">
        <f t="shared" si="8"/>
        <v>1.0669862009238205</v>
      </c>
      <c r="U34" s="71">
        <f t="shared" si="8"/>
        <v>1.0723211319284394</v>
      </c>
      <c r="V34" s="71">
        <f t="shared" si="8"/>
        <v>1.0776827375880815</v>
      </c>
      <c r="W34" s="71">
        <f t="shared" si="8"/>
        <v>1.0830711512760218</v>
      </c>
      <c r="X34" s="71">
        <f t="shared" si="8"/>
        <v>1.0884865070324019</v>
      </c>
      <c r="Y34" s="71">
        <f t="shared" si="8"/>
        <v>1.0939289395675638</v>
      </c>
      <c r="Z34" s="71">
        <f t="shared" si="8"/>
        <v>1.0993985842654015</v>
      </c>
      <c r="AA34" s="71">
        <f t="shared" si="8"/>
        <v>1.1048955771867284</v>
      </c>
      <c r="AB34" s="71">
        <f t="shared" si="8"/>
        <v>1.1104200550726619</v>
      </c>
      <c r="AC34" s="71">
        <f t="shared" si="8"/>
        <v>1.1159721553480251</v>
      </c>
      <c r="AD34" s="71">
        <f t="shared" si="8"/>
        <v>1.1215520161247652</v>
      </c>
      <c r="AE34" s="71">
        <f t="shared" si="8"/>
        <v>1.1271597762053889</v>
      </c>
      <c r="AF34" s="71">
        <f t="shared" si="8"/>
        <v>1.1327955750864156</v>
      </c>
      <c r="AG34" s="71">
        <f t="shared" si="8"/>
        <v>1.1384595529618475</v>
      </c>
      <c r="AH34" s="71">
        <f t="shared" si="8"/>
        <v>1.1441518507266566</v>
      </c>
      <c r="AI34" s="71">
        <f t="shared" si="8"/>
        <v>1.1498726099802898</v>
      </c>
      <c r="AJ34" s="71">
        <f t="shared" si="8"/>
        <v>1.1556219730301911</v>
      </c>
      <c r="AK34" s="71"/>
      <c r="AL34" s="30"/>
    </row>
    <row r="35" spans="2:38" ht="15.6" x14ac:dyDescent="0.3">
      <c r="B35" s="59" t="s">
        <v>59</v>
      </c>
      <c r="C35" s="60"/>
      <c r="D35" s="60"/>
      <c r="E35" s="60"/>
      <c r="F35" s="61" t="s">
        <v>27</v>
      </c>
      <c r="G35" s="77">
        <f>G30</f>
        <v>7284.8134568206133</v>
      </c>
      <c r="H35" s="77">
        <f t="shared" ref="H35:AJ35" si="9">H30</f>
        <v>7284.8134568206133</v>
      </c>
      <c r="I35" s="77">
        <f t="shared" si="9"/>
        <v>7284.8134568206133</v>
      </c>
      <c r="J35" s="77">
        <f t="shared" si="9"/>
        <v>7284.8134568206133</v>
      </c>
      <c r="K35" s="77">
        <f t="shared" si="9"/>
        <v>7284.8134568206133</v>
      </c>
      <c r="L35" s="77">
        <f t="shared" si="9"/>
        <v>7284.8134568206133</v>
      </c>
      <c r="M35" s="77">
        <f t="shared" si="9"/>
        <v>7284.8134568206133</v>
      </c>
      <c r="N35" s="77">
        <f t="shared" si="9"/>
        <v>7284.8134568206133</v>
      </c>
      <c r="O35" s="77">
        <f t="shared" si="9"/>
        <v>7284.8134568206133</v>
      </c>
      <c r="P35" s="77">
        <f t="shared" si="9"/>
        <v>7284.8134568206133</v>
      </c>
      <c r="Q35" s="77">
        <f t="shared" si="9"/>
        <v>7284.8134568206133</v>
      </c>
      <c r="R35" s="77">
        <f t="shared" si="9"/>
        <v>7284.8134568206133</v>
      </c>
      <c r="S35" s="77">
        <f t="shared" si="9"/>
        <v>7284.8134568206133</v>
      </c>
      <c r="T35" s="77">
        <f t="shared" si="9"/>
        <v>7284.8134568206133</v>
      </c>
      <c r="U35" s="77">
        <f t="shared" si="9"/>
        <v>7284.8134568206133</v>
      </c>
      <c r="V35" s="77">
        <f t="shared" si="9"/>
        <v>7284.8134568206133</v>
      </c>
      <c r="W35" s="77">
        <f t="shared" si="9"/>
        <v>7284.8134568206133</v>
      </c>
      <c r="X35" s="77">
        <f t="shared" si="9"/>
        <v>7284.8134568206133</v>
      </c>
      <c r="Y35" s="77">
        <f t="shared" si="9"/>
        <v>7284.8134568206133</v>
      </c>
      <c r="Z35" s="77">
        <f t="shared" si="9"/>
        <v>7284.8134568206133</v>
      </c>
      <c r="AA35" s="77">
        <f t="shared" si="9"/>
        <v>7284.8134568206133</v>
      </c>
      <c r="AB35" s="77">
        <f t="shared" si="9"/>
        <v>7284.8134568206133</v>
      </c>
      <c r="AC35" s="77">
        <f t="shared" si="9"/>
        <v>7284.8134568206133</v>
      </c>
      <c r="AD35" s="77">
        <f t="shared" si="9"/>
        <v>7284.8134568206133</v>
      </c>
      <c r="AE35" s="77">
        <f t="shared" si="9"/>
        <v>7284.8134568206133</v>
      </c>
      <c r="AF35" s="77">
        <f t="shared" si="9"/>
        <v>7284.8134568206133</v>
      </c>
      <c r="AG35" s="77">
        <f t="shared" si="9"/>
        <v>7284.8134568206133</v>
      </c>
      <c r="AH35" s="77">
        <f t="shared" si="9"/>
        <v>7284.8134568206133</v>
      </c>
      <c r="AI35" s="77">
        <f t="shared" si="9"/>
        <v>7284.8134568206133</v>
      </c>
      <c r="AJ35" s="77">
        <f t="shared" si="9"/>
        <v>7284.8134568206133</v>
      </c>
      <c r="AK35" s="77">
        <f>SUM(G35:AJ35)</f>
        <v>218544.40370461842</v>
      </c>
      <c r="AL35" s="62"/>
    </row>
    <row r="36" spans="2:38" x14ac:dyDescent="0.3">
      <c r="B36" s="63" t="s">
        <v>60</v>
      </c>
      <c r="C36" s="40"/>
      <c r="D36" s="78">
        <f>I12*G26</f>
        <v>1710.7194027758781</v>
      </c>
      <c r="E36" s="79"/>
      <c r="F36" s="69" t="s">
        <v>27</v>
      </c>
      <c r="G36" s="66">
        <f t="shared" ref="G36:AJ36" si="10">$D$36*G34</f>
        <v>1710.7194027758781</v>
      </c>
      <c r="H36" s="66">
        <f t="shared" si="10"/>
        <v>1719.2729997897573</v>
      </c>
      <c r="I36" s="66">
        <f t="shared" si="10"/>
        <v>1727.8693647887058</v>
      </c>
      <c r="J36" s="66">
        <f t="shared" si="10"/>
        <v>1736.5087116126492</v>
      </c>
      <c r="K36" s="66">
        <f t="shared" si="10"/>
        <v>1745.1912551707123</v>
      </c>
      <c r="L36" s="66">
        <f t="shared" si="10"/>
        <v>1753.9172114465655</v>
      </c>
      <c r="M36" s="66">
        <f t="shared" si="10"/>
        <v>1762.6867975037981</v>
      </c>
      <c r="N36" s="66">
        <f t="shared" si="10"/>
        <v>1771.5002314913168</v>
      </c>
      <c r="O36" s="66">
        <f t="shared" si="10"/>
        <v>1780.3577326487732</v>
      </c>
      <c r="P36" s="66">
        <f t="shared" si="10"/>
        <v>1789.2595213120171</v>
      </c>
      <c r="Q36" s="66">
        <f t="shared" si="10"/>
        <v>1798.2058189185768</v>
      </c>
      <c r="R36" s="66">
        <f t="shared" si="10"/>
        <v>1807.1968480131695</v>
      </c>
      <c r="S36" s="66">
        <f t="shared" si="10"/>
        <v>1816.2328322532351</v>
      </c>
      <c r="T36" s="66">
        <f t="shared" si="10"/>
        <v>1825.3139964145012</v>
      </c>
      <c r="U36" s="66">
        <f t="shared" si="10"/>
        <v>1834.4405663965733</v>
      </c>
      <c r="V36" s="66">
        <f t="shared" si="10"/>
        <v>1843.6127692285561</v>
      </c>
      <c r="W36" s="66">
        <f t="shared" si="10"/>
        <v>1852.8308330746988</v>
      </c>
      <c r="X36" s="66">
        <f t="shared" si="10"/>
        <v>1862.0949872400722</v>
      </c>
      <c r="Y36" s="66">
        <f t="shared" si="10"/>
        <v>1871.4054621762723</v>
      </c>
      <c r="Z36" s="66">
        <f t="shared" si="10"/>
        <v>1880.7624894871535</v>
      </c>
      <c r="AA36" s="66">
        <f t="shared" si="10"/>
        <v>1890.166301934589</v>
      </c>
      <c r="AB36" s="66">
        <f t="shared" si="10"/>
        <v>1899.6171334442618</v>
      </c>
      <c r="AC36" s="66">
        <f t="shared" si="10"/>
        <v>1909.1152191114829</v>
      </c>
      <c r="AD36" s="66">
        <f t="shared" si="10"/>
        <v>1918.6607952070403</v>
      </c>
      <c r="AE36" s="66">
        <f t="shared" si="10"/>
        <v>1928.2540991830751</v>
      </c>
      <c r="AF36" s="66">
        <f t="shared" si="10"/>
        <v>1937.8953696789902</v>
      </c>
      <c r="AG36" s="66">
        <f t="shared" si="10"/>
        <v>1947.584846527385</v>
      </c>
      <c r="AH36" s="66">
        <f t="shared" si="10"/>
        <v>1957.3227707600215</v>
      </c>
      <c r="AI36" s="66">
        <f t="shared" si="10"/>
        <v>1967.1093846138215</v>
      </c>
      <c r="AJ36" s="66">
        <f t="shared" si="10"/>
        <v>1976.9449315368904</v>
      </c>
      <c r="AK36" s="66">
        <f>SUM(G36:AJ36)</f>
        <v>55222.050683740548</v>
      </c>
      <c r="AL36" s="30"/>
    </row>
    <row r="37" spans="2:38" x14ac:dyDescent="0.3">
      <c r="B37" s="63" t="s">
        <v>61</v>
      </c>
      <c r="C37" s="40"/>
      <c r="D37" s="78">
        <f>D36/2</f>
        <v>855.35970138793903</v>
      </c>
      <c r="E37" s="80"/>
      <c r="F37" s="69" t="s">
        <v>27</v>
      </c>
      <c r="G37" s="66">
        <f t="shared" ref="G37:AJ37" si="11">$D$37*G34</f>
        <v>855.35970138793903</v>
      </c>
      <c r="H37" s="66">
        <f t="shared" si="11"/>
        <v>859.63649989487863</v>
      </c>
      <c r="I37" s="66">
        <f t="shared" si="11"/>
        <v>863.93468239435288</v>
      </c>
      <c r="J37" s="66">
        <f t="shared" si="11"/>
        <v>868.25435580632461</v>
      </c>
      <c r="K37" s="66">
        <f t="shared" si="11"/>
        <v>872.59562758535617</v>
      </c>
      <c r="L37" s="66">
        <f t="shared" si="11"/>
        <v>876.95860572328274</v>
      </c>
      <c r="M37" s="66">
        <f t="shared" si="11"/>
        <v>881.34339875189903</v>
      </c>
      <c r="N37" s="66">
        <f t="shared" si="11"/>
        <v>885.75011574565838</v>
      </c>
      <c r="O37" s="66">
        <f t="shared" si="11"/>
        <v>890.1788663243866</v>
      </c>
      <c r="P37" s="66">
        <f t="shared" si="11"/>
        <v>894.62976065600856</v>
      </c>
      <c r="Q37" s="66">
        <f t="shared" si="11"/>
        <v>899.10290945928841</v>
      </c>
      <c r="R37" s="66">
        <f t="shared" si="11"/>
        <v>903.59842400658476</v>
      </c>
      <c r="S37" s="66">
        <f t="shared" si="11"/>
        <v>908.11641612661754</v>
      </c>
      <c r="T37" s="66">
        <f t="shared" si="11"/>
        <v>912.65699820725058</v>
      </c>
      <c r="U37" s="66">
        <f t="shared" si="11"/>
        <v>917.22028319828667</v>
      </c>
      <c r="V37" s="66">
        <f t="shared" si="11"/>
        <v>921.80638461427804</v>
      </c>
      <c r="W37" s="66">
        <f t="shared" si="11"/>
        <v>926.41541653734942</v>
      </c>
      <c r="X37" s="66">
        <f t="shared" si="11"/>
        <v>931.04749362003611</v>
      </c>
      <c r="Y37" s="66">
        <f t="shared" si="11"/>
        <v>935.70273108813615</v>
      </c>
      <c r="Z37" s="66">
        <f t="shared" si="11"/>
        <v>940.38124474357676</v>
      </c>
      <c r="AA37" s="66">
        <f t="shared" si="11"/>
        <v>945.0831509672945</v>
      </c>
      <c r="AB37" s="66">
        <f t="shared" si="11"/>
        <v>949.80856672213088</v>
      </c>
      <c r="AC37" s="66">
        <f t="shared" si="11"/>
        <v>954.55760955574146</v>
      </c>
      <c r="AD37" s="66">
        <f t="shared" si="11"/>
        <v>959.33039760352017</v>
      </c>
      <c r="AE37" s="66">
        <f t="shared" si="11"/>
        <v>964.12704959153757</v>
      </c>
      <c r="AF37" s="66">
        <f t="shared" si="11"/>
        <v>968.94768483949508</v>
      </c>
      <c r="AG37" s="66">
        <f t="shared" si="11"/>
        <v>973.79242326369251</v>
      </c>
      <c r="AH37" s="66">
        <f t="shared" si="11"/>
        <v>978.66138538001076</v>
      </c>
      <c r="AI37" s="66">
        <f t="shared" si="11"/>
        <v>983.55469230691074</v>
      </c>
      <c r="AJ37" s="66">
        <f t="shared" si="11"/>
        <v>988.4724657684452</v>
      </c>
      <c r="AK37" s="66">
        <f>SUM(G37:AJ37)</f>
        <v>27611.025341870274</v>
      </c>
      <c r="AL37" s="30"/>
    </row>
    <row r="38" spans="2:38" x14ac:dyDescent="0.3">
      <c r="B38" s="63" t="s">
        <v>62</v>
      </c>
      <c r="C38" s="40"/>
      <c r="D38" s="78">
        <f>D36/2</f>
        <v>855.35970138793903</v>
      </c>
      <c r="E38" s="80"/>
      <c r="F38" s="69" t="s">
        <v>27</v>
      </c>
      <c r="G38" s="66">
        <f t="shared" ref="G38:AJ38" si="12">$D$38*G34</f>
        <v>855.35970138793903</v>
      </c>
      <c r="H38" s="66">
        <f t="shared" si="12"/>
        <v>859.63649989487863</v>
      </c>
      <c r="I38" s="66">
        <f t="shared" si="12"/>
        <v>863.93468239435288</v>
      </c>
      <c r="J38" s="66">
        <f t="shared" si="12"/>
        <v>868.25435580632461</v>
      </c>
      <c r="K38" s="66">
        <f t="shared" si="12"/>
        <v>872.59562758535617</v>
      </c>
      <c r="L38" s="66">
        <f t="shared" si="12"/>
        <v>876.95860572328274</v>
      </c>
      <c r="M38" s="66">
        <f t="shared" si="12"/>
        <v>881.34339875189903</v>
      </c>
      <c r="N38" s="66">
        <f t="shared" si="12"/>
        <v>885.75011574565838</v>
      </c>
      <c r="O38" s="66">
        <f t="shared" si="12"/>
        <v>890.1788663243866</v>
      </c>
      <c r="P38" s="66">
        <f t="shared" si="12"/>
        <v>894.62976065600856</v>
      </c>
      <c r="Q38" s="66">
        <f t="shared" si="12"/>
        <v>899.10290945928841</v>
      </c>
      <c r="R38" s="66">
        <f t="shared" si="12"/>
        <v>903.59842400658476</v>
      </c>
      <c r="S38" s="66">
        <f t="shared" si="12"/>
        <v>908.11641612661754</v>
      </c>
      <c r="T38" s="66">
        <f t="shared" si="12"/>
        <v>912.65699820725058</v>
      </c>
      <c r="U38" s="66">
        <f t="shared" si="12"/>
        <v>917.22028319828667</v>
      </c>
      <c r="V38" s="66">
        <f t="shared" si="12"/>
        <v>921.80638461427804</v>
      </c>
      <c r="W38" s="66">
        <f t="shared" si="12"/>
        <v>926.41541653734942</v>
      </c>
      <c r="X38" s="66">
        <f t="shared" si="12"/>
        <v>931.04749362003611</v>
      </c>
      <c r="Y38" s="66">
        <f t="shared" si="12"/>
        <v>935.70273108813615</v>
      </c>
      <c r="Z38" s="66">
        <f t="shared" si="12"/>
        <v>940.38124474357676</v>
      </c>
      <c r="AA38" s="66">
        <f t="shared" si="12"/>
        <v>945.0831509672945</v>
      </c>
      <c r="AB38" s="66">
        <f t="shared" si="12"/>
        <v>949.80856672213088</v>
      </c>
      <c r="AC38" s="66">
        <f t="shared" si="12"/>
        <v>954.55760955574146</v>
      </c>
      <c r="AD38" s="66">
        <f t="shared" si="12"/>
        <v>959.33039760352017</v>
      </c>
      <c r="AE38" s="66">
        <f t="shared" si="12"/>
        <v>964.12704959153757</v>
      </c>
      <c r="AF38" s="66">
        <f t="shared" si="12"/>
        <v>968.94768483949508</v>
      </c>
      <c r="AG38" s="66">
        <f t="shared" si="12"/>
        <v>973.79242326369251</v>
      </c>
      <c r="AH38" s="66">
        <f t="shared" si="12"/>
        <v>978.66138538001076</v>
      </c>
      <c r="AI38" s="66">
        <f t="shared" si="12"/>
        <v>983.55469230691074</v>
      </c>
      <c r="AJ38" s="66">
        <f t="shared" si="12"/>
        <v>988.4724657684452</v>
      </c>
      <c r="AK38" s="66">
        <f>SUM(G38:AJ38)</f>
        <v>27611.025341870274</v>
      </c>
      <c r="AL38" s="30"/>
    </row>
    <row r="39" spans="2:38" x14ac:dyDescent="0.3">
      <c r="B39" s="63"/>
      <c r="C39" s="40"/>
      <c r="D39" s="78"/>
      <c r="E39" s="81"/>
      <c r="F39" s="69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30"/>
    </row>
    <row r="40" spans="2:38" ht="15.6" x14ac:dyDescent="0.3">
      <c r="B40" s="59" t="s">
        <v>63</v>
      </c>
      <c r="C40" s="60"/>
      <c r="D40" s="60"/>
      <c r="E40" s="60"/>
      <c r="F40" s="61" t="s">
        <v>27</v>
      </c>
      <c r="G40" s="77">
        <f t="shared" ref="G40:AJ40" si="13">SUM(G36:G39)</f>
        <v>3421.4388055517561</v>
      </c>
      <c r="H40" s="77">
        <f t="shared" si="13"/>
        <v>3438.5459995795145</v>
      </c>
      <c r="I40" s="77">
        <f t="shared" si="13"/>
        <v>3455.7387295774115</v>
      </c>
      <c r="J40" s="77">
        <f t="shared" si="13"/>
        <v>3473.0174232252984</v>
      </c>
      <c r="K40" s="77">
        <f t="shared" si="13"/>
        <v>3490.3825103414247</v>
      </c>
      <c r="L40" s="77">
        <f t="shared" si="13"/>
        <v>3507.834422893131</v>
      </c>
      <c r="M40" s="77">
        <f t="shared" si="13"/>
        <v>3525.3735950075961</v>
      </c>
      <c r="N40" s="77">
        <f t="shared" si="13"/>
        <v>3543.0004629826335</v>
      </c>
      <c r="O40" s="77">
        <f t="shared" si="13"/>
        <v>3560.7154652975464</v>
      </c>
      <c r="P40" s="77">
        <f t="shared" si="13"/>
        <v>3578.5190426240342</v>
      </c>
      <c r="Q40" s="77">
        <f t="shared" si="13"/>
        <v>3596.4116378371536</v>
      </c>
      <c r="R40" s="77">
        <f t="shared" si="13"/>
        <v>3614.3936960263391</v>
      </c>
      <c r="S40" s="77">
        <f t="shared" si="13"/>
        <v>3632.4656645064701</v>
      </c>
      <c r="T40" s="77">
        <f t="shared" si="13"/>
        <v>3650.6279928290023</v>
      </c>
      <c r="U40" s="77">
        <f t="shared" si="13"/>
        <v>3668.8811327931467</v>
      </c>
      <c r="V40" s="77">
        <f t="shared" si="13"/>
        <v>3687.2255384571122</v>
      </c>
      <c r="W40" s="77">
        <f t="shared" si="13"/>
        <v>3705.6616661493977</v>
      </c>
      <c r="X40" s="77">
        <f t="shared" si="13"/>
        <v>3724.1899744801444</v>
      </c>
      <c r="Y40" s="77">
        <f t="shared" si="13"/>
        <v>3742.8109243525446</v>
      </c>
      <c r="Z40" s="77">
        <f t="shared" si="13"/>
        <v>3761.524978974307</v>
      </c>
      <c r="AA40" s="77">
        <f t="shared" si="13"/>
        <v>3780.332603869178</v>
      </c>
      <c r="AB40" s="77">
        <f t="shared" si="13"/>
        <v>3799.2342668885235</v>
      </c>
      <c r="AC40" s="77">
        <f t="shared" si="13"/>
        <v>3818.2304382229659</v>
      </c>
      <c r="AD40" s="77">
        <f t="shared" si="13"/>
        <v>3837.3215904140807</v>
      </c>
      <c r="AE40" s="77">
        <f t="shared" si="13"/>
        <v>3856.5081983661503</v>
      </c>
      <c r="AF40" s="77">
        <f t="shared" si="13"/>
        <v>3875.7907393579803</v>
      </c>
      <c r="AG40" s="77">
        <f t="shared" si="13"/>
        <v>3895.1696930547701</v>
      </c>
      <c r="AH40" s="77">
        <f t="shared" si="13"/>
        <v>3914.645541520043</v>
      </c>
      <c r="AI40" s="77">
        <f t="shared" si="13"/>
        <v>3934.218769227643</v>
      </c>
      <c r="AJ40" s="77">
        <f t="shared" si="13"/>
        <v>3953.8898630737808</v>
      </c>
      <c r="AK40" s="77">
        <f>SUM(G40:AJ40)</f>
        <v>110444.1013674811</v>
      </c>
      <c r="AL40" s="62"/>
    </row>
    <row r="41" spans="2:38" x14ac:dyDescent="0.3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2:38" ht="15.6" x14ac:dyDescent="0.3">
      <c r="B42" s="59" t="s">
        <v>64</v>
      </c>
      <c r="C42" s="60"/>
      <c r="D42" s="60"/>
      <c r="E42" s="60"/>
      <c r="F42" s="61" t="s">
        <v>27</v>
      </c>
      <c r="G42" s="77">
        <f t="shared" ref="G42:AJ42" si="14">G35-G40</f>
        <v>3863.3746512688572</v>
      </c>
      <c r="H42" s="77">
        <f t="shared" si="14"/>
        <v>3846.2674572410988</v>
      </c>
      <c r="I42" s="77">
        <f t="shared" si="14"/>
        <v>3829.0747272432018</v>
      </c>
      <c r="J42" s="77">
        <f t="shared" si="14"/>
        <v>3811.7960335953148</v>
      </c>
      <c r="K42" s="77">
        <f t="shared" si="14"/>
        <v>3794.4309464791886</v>
      </c>
      <c r="L42" s="77">
        <f t="shared" si="14"/>
        <v>3776.9790339274823</v>
      </c>
      <c r="M42" s="77">
        <f t="shared" si="14"/>
        <v>3759.4398618130172</v>
      </c>
      <c r="N42" s="77">
        <f t="shared" si="14"/>
        <v>3741.8129938379798</v>
      </c>
      <c r="O42" s="77">
        <f t="shared" si="14"/>
        <v>3724.0979915230669</v>
      </c>
      <c r="P42" s="77">
        <f t="shared" si="14"/>
        <v>3706.2944141965791</v>
      </c>
      <c r="Q42" s="77">
        <f t="shared" si="14"/>
        <v>3688.4018189834596</v>
      </c>
      <c r="R42" s="77">
        <f t="shared" si="14"/>
        <v>3670.4197607942742</v>
      </c>
      <c r="S42" s="77">
        <f t="shared" si="14"/>
        <v>3652.3477923141431</v>
      </c>
      <c r="T42" s="77">
        <f t="shared" si="14"/>
        <v>3634.185463991611</v>
      </c>
      <c r="U42" s="77">
        <f t="shared" si="14"/>
        <v>3615.9323240274666</v>
      </c>
      <c r="V42" s="77">
        <f t="shared" si="14"/>
        <v>3597.5879183635011</v>
      </c>
      <c r="W42" s="77">
        <f t="shared" si="14"/>
        <v>3579.1517906712156</v>
      </c>
      <c r="X42" s="77">
        <f t="shared" si="14"/>
        <v>3560.6234823404689</v>
      </c>
      <c r="Y42" s="77">
        <f t="shared" si="14"/>
        <v>3542.0025324680687</v>
      </c>
      <c r="Z42" s="77">
        <f t="shared" si="14"/>
        <v>3523.2884778463063</v>
      </c>
      <c r="AA42" s="77">
        <f t="shared" si="14"/>
        <v>3504.4808529514353</v>
      </c>
      <c r="AB42" s="77">
        <f t="shared" si="14"/>
        <v>3485.5791899320898</v>
      </c>
      <c r="AC42" s="77">
        <f t="shared" si="14"/>
        <v>3466.5830185976474</v>
      </c>
      <c r="AD42" s="77">
        <f t="shared" si="14"/>
        <v>3447.4918664065326</v>
      </c>
      <c r="AE42" s="77">
        <f t="shared" si="14"/>
        <v>3428.305258454463</v>
      </c>
      <c r="AF42" s="77">
        <f t="shared" si="14"/>
        <v>3409.022717462633</v>
      </c>
      <c r="AG42" s="77">
        <f t="shared" si="14"/>
        <v>3389.6437637658432</v>
      </c>
      <c r="AH42" s="77">
        <f t="shared" si="14"/>
        <v>3370.1679153005703</v>
      </c>
      <c r="AI42" s="77">
        <f t="shared" si="14"/>
        <v>3350.5946875929703</v>
      </c>
      <c r="AJ42" s="77">
        <f t="shared" si="14"/>
        <v>3330.9235937468325</v>
      </c>
      <c r="AK42" s="77">
        <f>SUM(G42:AJ42)</f>
        <v>108100.30233713734</v>
      </c>
      <c r="AL42" s="62"/>
    </row>
    <row r="43" spans="2:38" x14ac:dyDescent="0.3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2:38" x14ac:dyDescent="0.3">
      <c r="B44" s="63" t="s">
        <v>65</v>
      </c>
      <c r="C44" s="63"/>
      <c r="D44" s="63"/>
      <c r="E44" s="63"/>
      <c r="F44" s="69" t="s">
        <v>27</v>
      </c>
      <c r="G44" s="66">
        <f t="shared" ref="G44:AJ44" si="15">IF(G23=$E$15,$I$3/12*11,$I$3)</f>
        <v>0</v>
      </c>
      <c r="H44" s="66">
        <f t="shared" si="15"/>
        <v>0</v>
      </c>
      <c r="I44" s="66">
        <f t="shared" si="15"/>
        <v>0</v>
      </c>
      <c r="J44" s="66">
        <f t="shared" si="15"/>
        <v>0</v>
      </c>
      <c r="K44" s="66">
        <f t="shared" si="15"/>
        <v>0</v>
      </c>
      <c r="L44" s="66">
        <f t="shared" si="15"/>
        <v>0</v>
      </c>
      <c r="M44" s="66">
        <f t="shared" si="15"/>
        <v>0</v>
      </c>
      <c r="N44" s="66">
        <f t="shared" si="15"/>
        <v>0</v>
      </c>
      <c r="O44" s="66">
        <f t="shared" si="15"/>
        <v>0</v>
      </c>
      <c r="P44" s="66">
        <f t="shared" si="15"/>
        <v>0</v>
      </c>
      <c r="Q44" s="66">
        <f t="shared" si="15"/>
        <v>0</v>
      </c>
      <c r="R44" s="66">
        <f t="shared" si="15"/>
        <v>0</v>
      </c>
      <c r="S44" s="66">
        <f t="shared" si="15"/>
        <v>0</v>
      </c>
      <c r="T44" s="66">
        <f t="shared" si="15"/>
        <v>0</v>
      </c>
      <c r="U44" s="66">
        <f t="shared" si="15"/>
        <v>0</v>
      </c>
      <c r="V44" s="66">
        <f t="shared" si="15"/>
        <v>0</v>
      </c>
      <c r="W44" s="66">
        <f t="shared" si="15"/>
        <v>0</v>
      </c>
      <c r="X44" s="66">
        <f t="shared" si="15"/>
        <v>0</v>
      </c>
      <c r="Y44" s="66">
        <f t="shared" si="15"/>
        <v>0</v>
      </c>
      <c r="Z44" s="66">
        <f t="shared" si="15"/>
        <v>0</v>
      </c>
      <c r="AA44" s="66">
        <f t="shared" si="15"/>
        <v>0</v>
      </c>
      <c r="AB44" s="66">
        <f t="shared" si="15"/>
        <v>0</v>
      </c>
      <c r="AC44" s="66">
        <f t="shared" si="15"/>
        <v>0</v>
      </c>
      <c r="AD44" s="66">
        <f t="shared" si="15"/>
        <v>0</v>
      </c>
      <c r="AE44" s="66">
        <f t="shared" si="15"/>
        <v>0</v>
      </c>
      <c r="AF44" s="66">
        <f t="shared" si="15"/>
        <v>0</v>
      </c>
      <c r="AG44" s="66">
        <f t="shared" si="15"/>
        <v>0</v>
      </c>
      <c r="AH44" s="66">
        <f t="shared" si="15"/>
        <v>0</v>
      </c>
      <c r="AI44" s="66">
        <f t="shared" si="15"/>
        <v>0</v>
      </c>
      <c r="AJ44" s="66">
        <f t="shared" si="15"/>
        <v>0</v>
      </c>
      <c r="AK44" s="66">
        <v>0</v>
      </c>
      <c r="AL44" s="30"/>
    </row>
    <row r="45" spans="2:38" x14ac:dyDescent="0.3">
      <c r="B45" s="63" t="s">
        <v>66</v>
      </c>
      <c r="C45" s="63"/>
      <c r="D45" s="63"/>
      <c r="E45" s="63"/>
      <c r="F45" s="69" t="s">
        <v>27</v>
      </c>
      <c r="G45" s="66">
        <f>-$C$10/$E$10</f>
        <v>-5666.666666666667</v>
      </c>
      <c r="H45" s="66">
        <f t="shared" ref="H45:AJ45" si="16">-$C$10/$E$10</f>
        <v>-5666.666666666667</v>
      </c>
      <c r="I45" s="66">
        <f t="shared" si="16"/>
        <v>-5666.666666666667</v>
      </c>
      <c r="J45" s="66">
        <f t="shared" si="16"/>
        <v>-5666.666666666667</v>
      </c>
      <c r="K45" s="66">
        <f t="shared" si="16"/>
        <v>-5666.666666666667</v>
      </c>
      <c r="L45" s="66">
        <f t="shared" si="16"/>
        <v>-5666.666666666667</v>
      </c>
      <c r="M45" s="66">
        <f t="shared" si="16"/>
        <v>-5666.666666666667</v>
      </c>
      <c r="N45" s="66">
        <f t="shared" si="16"/>
        <v>-5666.666666666667</v>
      </c>
      <c r="O45" s="66">
        <f t="shared" si="16"/>
        <v>-5666.666666666667</v>
      </c>
      <c r="P45" s="66">
        <f t="shared" si="16"/>
        <v>-5666.666666666667</v>
      </c>
      <c r="Q45" s="66">
        <f t="shared" si="16"/>
        <v>-5666.666666666667</v>
      </c>
      <c r="R45" s="66">
        <f t="shared" si="16"/>
        <v>-5666.666666666667</v>
      </c>
      <c r="S45" s="66">
        <f t="shared" si="16"/>
        <v>-5666.666666666667</v>
      </c>
      <c r="T45" s="66">
        <f t="shared" si="16"/>
        <v>-5666.666666666667</v>
      </c>
      <c r="U45" s="66">
        <f t="shared" si="16"/>
        <v>-5666.666666666667</v>
      </c>
      <c r="V45" s="66">
        <f t="shared" si="16"/>
        <v>-5666.666666666667</v>
      </c>
      <c r="W45" s="66">
        <f t="shared" si="16"/>
        <v>-5666.666666666667</v>
      </c>
      <c r="X45" s="66">
        <f t="shared" si="16"/>
        <v>-5666.666666666667</v>
      </c>
      <c r="Y45" s="66">
        <f t="shared" si="16"/>
        <v>-5666.666666666667</v>
      </c>
      <c r="Z45" s="66">
        <f t="shared" si="16"/>
        <v>-5666.666666666667</v>
      </c>
      <c r="AA45" s="66">
        <f t="shared" si="16"/>
        <v>-5666.666666666667</v>
      </c>
      <c r="AB45" s="66">
        <f t="shared" si="16"/>
        <v>-5666.666666666667</v>
      </c>
      <c r="AC45" s="66">
        <f t="shared" si="16"/>
        <v>-5666.666666666667</v>
      </c>
      <c r="AD45" s="66">
        <f t="shared" si="16"/>
        <v>-5666.666666666667</v>
      </c>
      <c r="AE45" s="66">
        <f t="shared" si="16"/>
        <v>-5666.666666666667</v>
      </c>
      <c r="AF45" s="66">
        <f t="shared" si="16"/>
        <v>-5666.666666666667</v>
      </c>
      <c r="AG45" s="66">
        <f t="shared" si="16"/>
        <v>-5666.666666666667</v>
      </c>
      <c r="AH45" s="66">
        <f t="shared" si="16"/>
        <v>-5666.666666666667</v>
      </c>
      <c r="AI45" s="66">
        <f t="shared" si="16"/>
        <v>-5666.666666666667</v>
      </c>
      <c r="AJ45" s="66">
        <f t="shared" si="16"/>
        <v>-5666.666666666667</v>
      </c>
      <c r="AK45" s="66">
        <v>0</v>
      </c>
      <c r="AL45" s="30"/>
    </row>
    <row r="46" spans="2:38" x14ac:dyDescent="0.3">
      <c r="B46" s="63"/>
      <c r="C46" s="63"/>
      <c r="D46" s="63"/>
      <c r="E46" s="63"/>
      <c r="F46" s="69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30"/>
    </row>
    <row r="47" spans="2:38" x14ac:dyDescent="0.3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2:38" ht="15.6" x14ac:dyDescent="0.3">
      <c r="B48" s="59" t="s">
        <v>67</v>
      </c>
      <c r="C48" s="60"/>
      <c r="D48" s="60"/>
      <c r="E48" s="60"/>
      <c r="F48" s="61" t="s">
        <v>27</v>
      </c>
      <c r="G48" s="108">
        <f t="shared" ref="G48:AJ48" si="17">G42+G44+G45+G46</f>
        <v>-1803.2920153978098</v>
      </c>
      <c r="H48" s="108">
        <f t="shared" si="17"/>
        <v>-1820.3992094255682</v>
      </c>
      <c r="I48" s="108">
        <f t="shared" si="17"/>
        <v>-1837.5919394234652</v>
      </c>
      <c r="J48" s="108">
        <f t="shared" si="17"/>
        <v>-1854.8706330713521</v>
      </c>
      <c r="K48" s="108">
        <f t="shared" si="17"/>
        <v>-1872.2357201874784</v>
      </c>
      <c r="L48" s="108">
        <f t="shared" si="17"/>
        <v>-1889.6876327391847</v>
      </c>
      <c r="M48" s="108">
        <f t="shared" si="17"/>
        <v>-1907.2268048536498</v>
      </c>
      <c r="N48" s="108">
        <f t="shared" si="17"/>
        <v>-1924.8536728286872</v>
      </c>
      <c r="O48" s="108">
        <f t="shared" si="17"/>
        <v>-1942.5686751436001</v>
      </c>
      <c r="P48" s="108">
        <f t="shared" si="17"/>
        <v>-1960.3722524700879</v>
      </c>
      <c r="Q48" s="108">
        <f t="shared" si="17"/>
        <v>-1978.2648476832073</v>
      </c>
      <c r="R48" s="108">
        <f t="shared" si="17"/>
        <v>-1996.2469058723927</v>
      </c>
      <c r="S48" s="108">
        <f t="shared" si="17"/>
        <v>-2014.3188743525238</v>
      </c>
      <c r="T48" s="108">
        <f t="shared" si="17"/>
        <v>-2032.481202675056</v>
      </c>
      <c r="U48" s="108">
        <f t="shared" si="17"/>
        <v>-2050.7343426392003</v>
      </c>
      <c r="V48" s="108">
        <f t="shared" si="17"/>
        <v>-2069.0787483031659</v>
      </c>
      <c r="W48" s="108">
        <f t="shared" si="17"/>
        <v>-2087.5148759954513</v>
      </c>
      <c r="X48" s="108">
        <f t="shared" si="17"/>
        <v>-2106.0431843261981</v>
      </c>
      <c r="Y48" s="108">
        <f t="shared" si="17"/>
        <v>-2124.6641341985983</v>
      </c>
      <c r="Z48" s="108">
        <f t="shared" si="17"/>
        <v>-2143.3781888203607</v>
      </c>
      <c r="AA48" s="108">
        <f t="shared" si="17"/>
        <v>-2162.1858137152317</v>
      </c>
      <c r="AB48" s="108">
        <f t="shared" si="17"/>
        <v>-2181.0874767345772</v>
      </c>
      <c r="AC48" s="108">
        <f t="shared" si="17"/>
        <v>-2200.0836480690195</v>
      </c>
      <c r="AD48" s="108">
        <f t="shared" si="17"/>
        <v>-2219.1748002601344</v>
      </c>
      <c r="AE48" s="108">
        <f t="shared" si="17"/>
        <v>-2238.361408212204</v>
      </c>
      <c r="AF48" s="108">
        <f t="shared" si="17"/>
        <v>-2257.643949204034</v>
      </c>
      <c r="AG48" s="108">
        <f t="shared" si="17"/>
        <v>-2277.0229029008237</v>
      </c>
      <c r="AH48" s="108">
        <f t="shared" si="17"/>
        <v>-2296.4987513660967</v>
      </c>
      <c r="AI48" s="108">
        <f t="shared" si="17"/>
        <v>-2316.0719790736966</v>
      </c>
      <c r="AJ48" s="108">
        <f t="shared" si="17"/>
        <v>-2335.7430729198345</v>
      </c>
      <c r="AK48" s="108">
        <f>SUM(G48:AJ48)</f>
        <v>-61899.697662862687</v>
      </c>
      <c r="AL48" s="62"/>
    </row>
    <row r="49" spans="2:38" x14ac:dyDescent="0.3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2:38" x14ac:dyDescent="0.3">
      <c r="B50" s="63" t="s">
        <v>68</v>
      </c>
      <c r="C50" s="63"/>
      <c r="D50" s="63"/>
      <c r="E50" s="63"/>
      <c r="F50" s="65" t="s">
        <v>27</v>
      </c>
      <c r="G50" s="66">
        <f>IF(G48&gt;0,G48*$I$8,0)</f>
        <v>0</v>
      </c>
      <c r="H50" s="66">
        <f t="shared" ref="H50:AJ50" si="18">IF(H48&gt;0,H48*$I$8,0)</f>
        <v>0</v>
      </c>
      <c r="I50" s="66">
        <f t="shared" si="18"/>
        <v>0</v>
      </c>
      <c r="J50" s="66">
        <f t="shared" si="18"/>
        <v>0</v>
      </c>
      <c r="K50" s="66">
        <f t="shared" si="18"/>
        <v>0</v>
      </c>
      <c r="L50" s="66">
        <f t="shared" si="18"/>
        <v>0</v>
      </c>
      <c r="M50" s="66">
        <f t="shared" si="18"/>
        <v>0</v>
      </c>
      <c r="N50" s="66">
        <f t="shared" si="18"/>
        <v>0</v>
      </c>
      <c r="O50" s="66">
        <f t="shared" si="18"/>
        <v>0</v>
      </c>
      <c r="P50" s="66">
        <f t="shared" si="18"/>
        <v>0</v>
      </c>
      <c r="Q50" s="66">
        <f t="shared" si="18"/>
        <v>0</v>
      </c>
      <c r="R50" s="66">
        <f t="shared" si="18"/>
        <v>0</v>
      </c>
      <c r="S50" s="66">
        <f t="shared" si="18"/>
        <v>0</v>
      </c>
      <c r="T50" s="66">
        <f t="shared" si="18"/>
        <v>0</v>
      </c>
      <c r="U50" s="66">
        <f t="shared" si="18"/>
        <v>0</v>
      </c>
      <c r="V50" s="66">
        <f t="shared" si="18"/>
        <v>0</v>
      </c>
      <c r="W50" s="66">
        <f t="shared" si="18"/>
        <v>0</v>
      </c>
      <c r="X50" s="66">
        <f t="shared" si="18"/>
        <v>0</v>
      </c>
      <c r="Y50" s="66">
        <f t="shared" si="18"/>
        <v>0</v>
      </c>
      <c r="Z50" s="66">
        <f t="shared" si="18"/>
        <v>0</v>
      </c>
      <c r="AA50" s="66">
        <f t="shared" si="18"/>
        <v>0</v>
      </c>
      <c r="AB50" s="66">
        <f t="shared" si="18"/>
        <v>0</v>
      </c>
      <c r="AC50" s="66">
        <f t="shared" si="18"/>
        <v>0</v>
      </c>
      <c r="AD50" s="66">
        <f t="shared" si="18"/>
        <v>0</v>
      </c>
      <c r="AE50" s="66">
        <f t="shared" si="18"/>
        <v>0</v>
      </c>
      <c r="AF50" s="66">
        <f t="shared" si="18"/>
        <v>0</v>
      </c>
      <c r="AG50" s="66">
        <f t="shared" si="18"/>
        <v>0</v>
      </c>
      <c r="AH50" s="66">
        <f t="shared" si="18"/>
        <v>0</v>
      </c>
      <c r="AI50" s="66">
        <f t="shared" si="18"/>
        <v>0</v>
      </c>
      <c r="AJ50" s="66">
        <f t="shared" si="18"/>
        <v>0</v>
      </c>
      <c r="AK50" s="66">
        <f>SUM(G50:AJ50)</f>
        <v>0</v>
      </c>
      <c r="AL50" s="30"/>
    </row>
    <row r="51" spans="2:38" x14ac:dyDescent="0.3">
      <c r="B51" s="63" t="s">
        <v>69</v>
      </c>
      <c r="C51" s="63"/>
      <c r="D51" s="63"/>
      <c r="E51" s="63"/>
      <c r="F51" s="65" t="s">
        <v>27</v>
      </c>
      <c r="G51" s="66">
        <f>IF(G48&gt;0,G48*$I$9,0)</f>
        <v>0</v>
      </c>
      <c r="H51" s="66">
        <f t="shared" ref="H51:AJ51" si="19">IF(H48&gt;0,H48*$I$9,0)</f>
        <v>0</v>
      </c>
      <c r="I51" s="66">
        <f t="shared" si="19"/>
        <v>0</v>
      </c>
      <c r="J51" s="66">
        <f t="shared" si="19"/>
        <v>0</v>
      </c>
      <c r="K51" s="66">
        <f t="shared" si="19"/>
        <v>0</v>
      </c>
      <c r="L51" s="66">
        <f t="shared" si="19"/>
        <v>0</v>
      </c>
      <c r="M51" s="66">
        <f t="shared" si="19"/>
        <v>0</v>
      </c>
      <c r="N51" s="66">
        <f t="shared" si="19"/>
        <v>0</v>
      </c>
      <c r="O51" s="66">
        <f t="shared" si="19"/>
        <v>0</v>
      </c>
      <c r="P51" s="66">
        <f t="shared" si="19"/>
        <v>0</v>
      </c>
      <c r="Q51" s="66">
        <f t="shared" si="19"/>
        <v>0</v>
      </c>
      <c r="R51" s="66">
        <f t="shared" si="19"/>
        <v>0</v>
      </c>
      <c r="S51" s="66">
        <f t="shared" si="19"/>
        <v>0</v>
      </c>
      <c r="T51" s="66">
        <f t="shared" si="19"/>
        <v>0</v>
      </c>
      <c r="U51" s="66">
        <f t="shared" si="19"/>
        <v>0</v>
      </c>
      <c r="V51" s="66">
        <f t="shared" si="19"/>
        <v>0</v>
      </c>
      <c r="W51" s="66">
        <f t="shared" si="19"/>
        <v>0</v>
      </c>
      <c r="X51" s="66">
        <f t="shared" si="19"/>
        <v>0</v>
      </c>
      <c r="Y51" s="66">
        <f t="shared" si="19"/>
        <v>0</v>
      </c>
      <c r="Z51" s="66">
        <f t="shared" si="19"/>
        <v>0</v>
      </c>
      <c r="AA51" s="66">
        <f t="shared" si="19"/>
        <v>0</v>
      </c>
      <c r="AB51" s="66">
        <f t="shared" si="19"/>
        <v>0</v>
      </c>
      <c r="AC51" s="66">
        <f t="shared" si="19"/>
        <v>0</v>
      </c>
      <c r="AD51" s="66">
        <f t="shared" si="19"/>
        <v>0</v>
      </c>
      <c r="AE51" s="66">
        <f t="shared" si="19"/>
        <v>0</v>
      </c>
      <c r="AF51" s="66">
        <f t="shared" si="19"/>
        <v>0</v>
      </c>
      <c r="AG51" s="66">
        <f t="shared" si="19"/>
        <v>0</v>
      </c>
      <c r="AH51" s="66">
        <f t="shared" si="19"/>
        <v>0</v>
      </c>
      <c r="AI51" s="66">
        <f t="shared" si="19"/>
        <v>0</v>
      </c>
      <c r="AJ51" s="66">
        <f t="shared" si="19"/>
        <v>0</v>
      </c>
      <c r="AK51" s="66">
        <f>SUM(G51:AJ51)</f>
        <v>0</v>
      </c>
      <c r="AL51" s="30"/>
    </row>
    <row r="52" spans="2:38" ht="16.8" x14ac:dyDescent="0.4">
      <c r="B52" s="63" t="s">
        <v>40</v>
      </c>
      <c r="C52" s="63"/>
      <c r="D52" s="82"/>
      <c r="E52" s="83">
        <f>+C7/2.1*0.02*1.05*65*I10*0.05</f>
        <v>58.564999999999998</v>
      </c>
      <c r="F52" s="65" t="s">
        <v>27</v>
      </c>
      <c r="G52" s="66">
        <f t="shared" ref="G52:AJ52" si="20">$E$52</f>
        <v>58.564999999999998</v>
      </c>
      <c r="H52" s="66">
        <f t="shared" si="20"/>
        <v>58.564999999999998</v>
      </c>
      <c r="I52" s="66">
        <f t="shared" si="20"/>
        <v>58.564999999999998</v>
      </c>
      <c r="J52" s="66">
        <f t="shared" si="20"/>
        <v>58.564999999999998</v>
      </c>
      <c r="K52" s="66">
        <f t="shared" si="20"/>
        <v>58.564999999999998</v>
      </c>
      <c r="L52" s="66">
        <f t="shared" si="20"/>
        <v>58.564999999999998</v>
      </c>
      <c r="M52" s="66">
        <f t="shared" si="20"/>
        <v>58.564999999999998</v>
      </c>
      <c r="N52" s="66">
        <f t="shared" si="20"/>
        <v>58.564999999999998</v>
      </c>
      <c r="O52" s="66">
        <f t="shared" si="20"/>
        <v>58.564999999999998</v>
      </c>
      <c r="P52" s="66">
        <f t="shared" si="20"/>
        <v>58.564999999999998</v>
      </c>
      <c r="Q52" s="66">
        <f t="shared" si="20"/>
        <v>58.564999999999998</v>
      </c>
      <c r="R52" s="66">
        <f t="shared" si="20"/>
        <v>58.564999999999998</v>
      </c>
      <c r="S52" s="66">
        <f t="shared" si="20"/>
        <v>58.564999999999998</v>
      </c>
      <c r="T52" s="66">
        <f t="shared" si="20"/>
        <v>58.564999999999998</v>
      </c>
      <c r="U52" s="66">
        <f t="shared" si="20"/>
        <v>58.564999999999998</v>
      </c>
      <c r="V52" s="66">
        <f t="shared" si="20"/>
        <v>58.564999999999998</v>
      </c>
      <c r="W52" s="66">
        <f t="shared" si="20"/>
        <v>58.564999999999998</v>
      </c>
      <c r="X52" s="66">
        <f t="shared" si="20"/>
        <v>58.564999999999998</v>
      </c>
      <c r="Y52" s="66">
        <f t="shared" si="20"/>
        <v>58.564999999999998</v>
      </c>
      <c r="Z52" s="66">
        <f t="shared" si="20"/>
        <v>58.564999999999998</v>
      </c>
      <c r="AA52" s="66">
        <f t="shared" si="20"/>
        <v>58.564999999999998</v>
      </c>
      <c r="AB52" s="66">
        <f t="shared" si="20"/>
        <v>58.564999999999998</v>
      </c>
      <c r="AC52" s="66">
        <f t="shared" si="20"/>
        <v>58.564999999999998</v>
      </c>
      <c r="AD52" s="66">
        <f t="shared" si="20"/>
        <v>58.564999999999998</v>
      </c>
      <c r="AE52" s="66">
        <f t="shared" si="20"/>
        <v>58.564999999999998</v>
      </c>
      <c r="AF52" s="66">
        <f t="shared" si="20"/>
        <v>58.564999999999998</v>
      </c>
      <c r="AG52" s="66">
        <f t="shared" si="20"/>
        <v>58.564999999999998</v>
      </c>
      <c r="AH52" s="66">
        <f t="shared" si="20"/>
        <v>58.564999999999998</v>
      </c>
      <c r="AI52" s="66">
        <f t="shared" si="20"/>
        <v>58.564999999999998</v>
      </c>
      <c r="AJ52" s="66">
        <f t="shared" si="20"/>
        <v>58.564999999999998</v>
      </c>
      <c r="AK52" s="66">
        <f>SUM(G52:AJ52)</f>
        <v>1756.9500000000012</v>
      </c>
      <c r="AL52" s="30"/>
    </row>
    <row r="53" spans="2:38" x14ac:dyDescent="0.3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2:38" ht="15.6" x14ac:dyDescent="0.3">
      <c r="B54" s="59" t="s">
        <v>70</v>
      </c>
      <c r="C54" s="60"/>
      <c r="D54" s="60"/>
      <c r="E54" s="60"/>
      <c r="F54" s="84">
        <f>-C10</f>
        <v>-170000</v>
      </c>
      <c r="G54" s="77">
        <f t="shared" ref="G54:AJ54" si="21">G48-G50-G51-G52-G45</f>
        <v>3804.8096512688571</v>
      </c>
      <c r="H54" s="77">
        <f t="shared" si="21"/>
        <v>3787.7024572410987</v>
      </c>
      <c r="I54" s="77">
        <f t="shared" si="21"/>
        <v>3770.5097272432017</v>
      </c>
      <c r="J54" s="77">
        <f t="shared" si="21"/>
        <v>3753.2310335953148</v>
      </c>
      <c r="K54" s="77">
        <f t="shared" si="21"/>
        <v>3735.8659464791886</v>
      </c>
      <c r="L54" s="77">
        <f t="shared" si="21"/>
        <v>3718.4140339274823</v>
      </c>
      <c r="M54" s="77">
        <f t="shared" si="21"/>
        <v>3700.8748618130171</v>
      </c>
      <c r="N54" s="77">
        <f t="shared" si="21"/>
        <v>3683.2479938379797</v>
      </c>
      <c r="O54" s="77">
        <f t="shared" si="21"/>
        <v>3665.5329915230668</v>
      </c>
      <c r="P54" s="77">
        <f t="shared" si="21"/>
        <v>3647.729414196579</v>
      </c>
      <c r="Q54" s="77">
        <f t="shared" si="21"/>
        <v>3629.8368189834596</v>
      </c>
      <c r="R54" s="77">
        <f t="shared" si="21"/>
        <v>3611.8547607942742</v>
      </c>
      <c r="S54" s="77">
        <f t="shared" si="21"/>
        <v>3593.7827923141431</v>
      </c>
      <c r="T54" s="77">
        <f t="shared" si="21"/>
        <v>3575.6204639916109</v>
      </c>
      <c r="U54" s="77">
        <f t="shared" si="21"/>
        <v>3557.3673240274666</v>
      </c>
      <c r="V54" s="77">
        <f t="shared" si="21"/>
        <v>3539.022918363501</v>
      </c>
      <c r="W54" s="77">
        <f t="shared" si="21"/>
        <v>3520.5867906712156</v>
      </c>
      <c r="X54" s="77">
        <f t="shared" si="21"/>
        <v>3502.0584823404688</v>
      </c>
      <c r="Y54" s="77">
        <f t="shared" si="21"/>
        <v>3483.4375324680686</v>
      </c>
      <c r="Z54" s="77">
        <f t="shared" si="21"/>
        <v>3464.7234778463062</v>
      </c>
      <c r="AA54" s="77">
        <f t="shared" si="21"/>
        <v>3445.9158529514352</v>
      </c>
      <c r="AB54" s="77">
        <f t="shared" si="21"/>
        <v>3427.0141899320897</v>
      </c>
      <c r="AC54" s="77">
        <f t="shared" si="21"/>
        <v>3408.0180185976474</v>
      </c>
      <c r="AD54" s="77">
        <f t="shared" si="21"/>
        <v>3388.9268664065326</v>
      </c>
      <c r="AE54" s="77">
        <f t="shared" si="21"/>
        <v>3369.7402584544629</v>
      </c>
      <c r="AF54" s="77">
        <f t="shared" si="21"/>
        <v>3350.4577174626329</v>
      </c>
      <c r="AG54" s="77">
        <f t="shared" si="21"/>
        <v>3331.0787637658432</v>
      </c>
      <c r="AH54" s="77">
        <f t="shared" si="21"/>
        <v>3311.6029153005702</v>
      </c>
      <c r="AI54" s="77">
        <f t="shared" si="21"/>
        <v>3292.0296875929703</v>
      </c>
      <c r="AJ54" s="77">
        <f t="shared" si="21"/>
        <v>3272.3585937468324</v>
      </c>
      <c r="AK54" s="77">
        <f>SUM(F54:AJ54)</f>
        <v>-63656.647662862728</v>
      </c>
      <c r="AL54" s="62"/>
    </row>
    <row r="55" spans="2:38" x14ac:dyDescent="0.3">
      <c r="B55" s="30"/>
      <c r="C55" s="30"/>
      <c r="D55" s="30"/>
      <c r="E55" s="30"/>
      <c r="F55" s="30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2:38" ht="15.6" x14ac:dyDescent="0.3">
      <c r="B56" s="59" t="s">
        <v>71</v>
      </c>
      <c r="C56" s="85">
        <f>+F54</f>
        <v>-170000</v>
      </c>
      <c r="D56" s="86"/>
      <c r="E56" s="86"/>
      <c r="F56" s="87"/>
      <c r="G56" s="85">
        <f>F54+G54</f>
        <v>-166195.19034873115</v>
      </c>
      <c r="H56" s="85">
        <f t="shared" ref="H56:AD56" si="22">+G56+H54</f>
        <v>-162407.48789149005</v>
      </c>
      <c r="I56" s="85">
        <f t="shared" si="22"/>
        <v>-158636.97816424686</v>
      </c>
      <c r="J56" s="85">
        <f t="shared" si="22"/>
        <v>-154883.74713065155</v>
      </c>
      <c r="K56" s="85">
        <f t="shared" si="22"/>
        <v>-151147.88118417235</v>
      </c>
      <c r="L56" s="85">
        <f t="shared" si="22"/>
        <v>-147429.46715024486</v>
      </c>
      <c r="M56" s="85">
        <f t="shared" si="22"/>
        <v>-143728.59228843186</v>
      </c>
      <c r="N56" s="85">
        <f t="shared" si="22"/>
        <v>-140045.34429459387</v>
      </c>
      <c r="O56" s="85">
        <f t="shared" si="22"/>
        <v>-136379.8113030708</v>
      </c>
      <c r="P56" s="85">
        <f t="shared" si="22"/>
        <v>-132732.08188887424</v>
      </c>
      <c r="Q56" s="85">
        <f t="shared" si="22"/>
        <v>-129102.24506989078</v>
      </c>
      <c r="R56" s="85">
        <f t="shared" si="22"/>
        <v>-125490.3903090965</v>
      </c>
      <c r="S56" s="85">
        <f t="shared" si="22"/>
        <v>-121896.60751678236</v>
      </c>
      <c r="T56" s="85">
        <f t="shared" si="22"/>
        <v>-118320.98705279075</v>
      </c>
      <c r="U56" s="85">
        <f t="shared" si="22"/>
        <v>-114763.61972876328</v>
      </c>
      <c r="V56" s="85">
        <f t="shared" si="22"/>
        <v>-111224.59681039979</v>
      </c>
      <c r="W56" s="85">
        <f t="shared" si="22"/>
        <v>-107704.01001972856</v>
      </c>
      <c r="X56" s="85">
        <f t="shared" si="22"/>
        <v>-104201.9515373881</v>
      </c>
      <c r="Y56" s="85">
        <f t="shared" si="22"/>
        <v>-100718.51400492003</v>
      </c>
      <c r="Z56" s="85">
        <f t="shared" si="22"/>
        <v>-97253.790527073725</v>
      </c>
      <c r="AA56" s="85">
        <f t="shared" si="22"/>
        <v>-93807.874674122286</v>
      </c>
      <c r="AB56" s="85">
        <f t="shared" si="22"/>
        <v>-90380.860484190198</v>
      </c>
      <c r="AC56" s="85">
        <f t="shared" si="22"/>
        <v>-86972.842465592548</v>
      </c>
      <c r="AD56" s="85">
        <f t="shared" si="22"/>
        <v>-83583.915599186017</v>
      </c>
      <c r="AE56" s="85">
        <f t="shared" ref="AE56:AJ56" si="23">+AD56+AE54</f>
        <v>-80214.175340731555</v>
      </c>
      <c r="AF56" s="85">
        <f t="shared" si="23"/>
        <v>-76863.717623268923</v>
      </c>
      <c r="AG56" s="85">
        <f t="shared" si="23"/>
        <v>-73532.638859503088</v>
      </c>
      <c r="AH56" s="85">
        <f t="shared" si="23"/>
        <v>-70221.035944202522</v>
      </c>
      <c r="AI56" s="85">
        <f t="shared" si="23"/>
        <v>-66929.006256609558</v>
      </c>
      <c r="AJ56" s="85">
        <f t="shared" si="23"/>
        <v>-63656.647662862728</v>
      </c>
      <c r="AK56" s="30"/>
      <c r="AL56" s="30"/>
    </row>
    <row r="57" spans="2:38" x14ac:dyDescent="0.3">
      <c r="B57" s="30"/>
      <c r="C57" s="30"/>
      <c r="D57" s="30"/>
      <c r="E57" s="30"/>
      <c r="F57" s="30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2:38" x14ac:dyDescent="0.3">
      <c r="B58" s="30"/>
      <c r="C58" s="30"/>
      <c r="D58" s="30"/>
      <c r="E58" s="30"/>
      <c r="F58" s="30"/>
      <c r="G58" s="3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2:38" ht="15.6" x14ac:dyDescent="0.3">
      <c r="B59" s="59" t="s">
        <v>72</v>
      </c>
      <c r="C59" s="60"/>
      <c r="D59" s="60"/>
      <c r="E59" s="60"/>
      <c r="F59" s="60"/>
      <c r="G59" s="109">
        <f>AK54</f>
        <v>-63656.647662862728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62"/>
    </row>
    <row r="60" spans="2:38" ht="15.6" x14ac:dyDescent="0.3">
      <c r="B60" s="30"/>
      <c r="C60" s="30"/>
      <c r="D60" s="30"/>
      <c r="E60" s="30"/>
      <c r="F60" s="30"/>
      <c r="G60" s="31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30"/>
    </row>
    <row r="61" spans="2:38" ht="15.6" x14ac:dyDescent="0.3">
      <c r="B61" s="30"/>
      <c r="C61" s="30"/>
      <c r="D61" s="30"/>
      <c r="E61" s="30"/>
      <c r="F61" s="30"/>
      <c r="G61" s="31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30"/>
    </row>
    <row r="62" spans="2:38" ht="15.6" x14ac:dyDescent="0.3">
      <c r="B62" s="59" t="s">
        <v>73</v>
      </c>
      <c r="C62" s="60"/>
      <c r="D62" s="60"/>
      <c r="E62" s="60"/>
      <c r="F62" s="60"/>
      <c r="G62" s="89">
        <f>G42/C8</f>
        <v>2.2725733242757982E-2</v>
      </c>
      <c r="H62" s="62"/>
      <c r="I62" s="90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5" thickBot="1" x14ac:dyDescent="0.35">
      <c r="B63" s="30"/>
      <c r="C63" s="30"/>
      <c r="D63" s="30"/>
      <c r="E63" s="30"/>
      <c r="F63" s="30"/>
      <c r="G63" s="31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</row>
    <row r="64" spans="2:38" ht="16.2" thickBot="1" x14ac:dyDescent="0.35">
      <c r="B64" s="91" t="s">
        <v>74</v>
      </c>
      <c r="C64" s="92"/>
      <c r="D64" s="92"/>
      <c r="E64" s="92"/>
      <c r="F64" s="92"/>
      <c r="G64" s="93">
        <f>G54/C10</f>
        <v>2.2381233242757984E-2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2:38" x14ac:dyDescent="0.3">
      <c r="B65" s="30"/>
      <c r="C65" s="30"/>
      <c r="D65" s="30"/>
      <c r="E65" s="30"/>
      <c r="F65" s="30"/>
      <c r="G65" s="31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</row>
    <row r="66" spans="2:38" ht="15.6" x14ac:dyDescent="0.3">
      <c r="B66" s="94" t="s">
        <v>75</v>
      </c>
      <c r="C66" s="95"/>
      <c r="D66" s="95"/>
      <c r="E66" s="95"/>
      <c r="F66" s="95"/>
      <c r="G66" s="96">
        <f>COUNTIF(G56:AJ56,"&lt;0")+1</f>
        <v>31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2:38" x14ac:dyDescent="0.3">
      <c r="B67" s="97"/>
      <c r="C67" s="98"/>
      <c r="D67" s="98"/>
      <c r="E67" s="98"/>
      <c r="F67" s="98"/>
      <c r="G67" s="99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</row>
    <row r="68" spans="2:38" x14ac:dyDescent="0.3">
      <c r="B68" s="56" t="s">
        <v>76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</row>
    <row r="69" spans="2:38" x14ac:dyDescent="0.3">
      <c r="B69" s="56" t="s">
        <v>77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</row>
    <row r="70" spans="2:38" x14ac:dyDescent="0.3">
      <c r="B70" s="56" t="s">
        <v>78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</row>
    <row r="71" spans="2:38" x14ac:dyDescent="0.3">
      <c r="B71" s="56" t="s">
        <v>79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</row>
    <row r="72" spans="2:38" x14ac:dyDescent="0.3">
      <c r="B72" s="10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</row>
    <row r="78" spans="2:38" ht="15" thickBot="1" x14ac:dyDescent="0.35"/>
    <row r="79" spans="2:38" ht="15" thickBot="1" x14ac:dyDescent="0.35">
      <c r="B79" s="168" t="s">
        <v>114</v>
      </c>
      <c r="C79" s="163" t="s">
        <v>105</v>
      </c>
      <c r="D79" s="164" t="s">
        <v>112</v>
      </c>
      <c r="E79" s="164" t="s">
        <v>113</v>
      </c>
      <c r="F79" s="164" t="s">
        <v>106</v>
      </c>
      <c r="G79" s="164" t="s">
        <v>107</v>
      </c>
      <c r="H79" s="165" t="s">
        <v>108</v>
      </c>
    </row>
    <row r="80" spans="2:38" x14ac:dyDescent="0.3">
      <c r="B80" s="166" t="s">
        <v>103</v>
      </c>
      <c r="C80" s="160">
        <v>75000</v>
      </c>
      <c r="D80" s="161">
        <v>1480</v>
      </c>
      <c r="E80" s="161">
        <v>-33600</v>
      </c>
      <c r="F80" s="161" t="s">
        <v>115</v>
      </c>
      <c r="G80" s="161" t="s">
        <v>119</v>
      </c>
      <c r="H80" s="162" t="s">
        <v>110</v>
      </c>
    </row>
    <row r="81" spans="2:8" ht="15" thickBot="1" x14ac:dyDescent="0.35">
      <c r="B81" s="167" t="s">
        <v>104</v>
      </c>
      <c r="C81" s="159">
        <v>170000</v>
      </c>
      <c r="D81" s="157">
        <v>3800</v>
      </c>
      <c r="E81" s="157">
        <v>-63700</v>
      </c>
      <c r="F81" s="157" t="s">
        <v>116</v>
      </c>
      <c r="G81" s="157" t="s">
        <v>120</v>
      </c>
      <c r="H81" s="158" t="s">
        <v>110</v>
      </c>
    </row>
  </sheetData>
  <dataValidations disablePrompts="1" count="1">
    <dataValidation type="list" allowBlank="1" showInputMessage="1" showErrorMessage="1" sqref="C17:C21" xr:uid="{CDCD9E60-9E09-4F39-823B-C18F0E62804A}">
      <formula1>"180,200"</formula1>
    </dataValidation>
  </dataValidations>
  <hyperlinks>
    <hyperlink ref="D11" r:id="rId1" xr:uid="{2CA7E7E7-3682-4BD1-B32A-2905BCB7E2A8}"/>
  </hyperlinks>
  <pageMargins left="0.7" right="0.7" top="0.75" bottom="0.75" header="0.3" footer="0.3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9910-C101-4932-807C-C5998FE98B55}">
  <dimension ref="B1:AL72"/>
  <sheetViews>
    <sheetView topLeftCell="A56" zoomScale="70" zoomScaleNormal="70" workbookViewId="0">
      <selection activeCell="E52" sqref="E52"/>
    </sheetView>
  </sheetViews>
  <sheetFormatPr defaultRowHeight="14.4" x14ac:dyDescent="0.3"/>
  <cols>
    <col min="1" max="38" width="20.77734375" customWidth="1"/>
  </cols>
  <sheetData>
    <row r="1" spans="2:38" x14ac:dyDescent="0.3">
      <c r="B1" s="29"/>
      <c r="C1" s="30"/>
      <c r="D1" s="30"/>
      <c r="E1" s="30"/>
      <c r="F1" s="30"/>
      <c r="G1" s="31"/>
      <c r="H1" s="32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</row>
    <row r="2" spans="2:38" ht="15.6" x14ac:dyDescent="0.3">
      <c r="B2" s="34" t="s">
        <v>24</v>
      </c>
      <c r="C2" s="35">
        <v>20</v>
      </c>
      <c r="D2" s="36" t="s">
        <v>25</v>
      </c>
      <c r="E2" s="37"/>
      <c r="F2" s="37"/>
      <c r="G2" s="38"/>
      <c r="H2" s="37"/>
      <c r="I2" s="37"/>
      <c r="J2" s="37"/>
      <c r="K2" s="37"/>
      <c r="L2" s="33"/>
      <c r="M2" s="33"/>
      <c r="N2" s="33"/>
      <c r="O2" s="33"/>
      <c r="P2" s="33"/>
      <c r="Q2" s="33"/>
      <c r="R2" s="33"/>
      <c r="S2" s="33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</row>
    <row r="3" spans="2:38" ht="15.6" x14ac:dyDescent="0.3">
      <c r="B3" s="34"/>
      <c r="C3" s="39"/>
      <c r="D3" s="36"/>
      <c r="E3" s="30"/>
      <c r="F3" s="30"/>
      <c r="G3" s="30"/>
      <c r="H3" s="47" t="s">
        <v>26</v>
      </c>
      <c r="I3" s="105">
        <f>PMT(C13,C15/12,C8*(1-C9))</f>
        <v>0</v>
      </c>
      <c r="J3" s="106" t="s">
        <v>27</v>
      </c>
      <c r="K3" s="30"/>
      <c r="L3" s="33"/>
      <c r="M3" s="33"/>
      <c r="N3" s="33"/>
      <c r="O3" s="33"/>
      <c r="P3" s="33"/>
      <c r="Q3" s="33"/>
      <c r="R3" s="33"/>
      <c r="S3" s="33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</row>
    <row r="4" spans="2:38" x14ac:dyDescent="0.3">
      <c r="B4" s="41"/>
      <c r="C4" s="42"/>
      <c r="D4" s="36"/>
      <c r="E4" s="30"/>
      <c r="F4" s="30"/>
      <c r="G4" s="30"/>
      <c r="H4" s="47" t="s">
        <v>28</v>
      </c>
      <c r="I4" s="107">
        <v>0</v>
      </c>
      <c r="J4" s="106"/>
      <c r="K4" s="30"/>
      <c r="L4" s="33"/>
      <c r="M4" s="33"/>
      <c r="N4" s="33"/>
      <c r="O4" s="33"/>
      <c r="P4" s="33"/>
      <c r="Q4" s="33"/>
      <c r="R4" s="33"/>
      <c r="S4" s="33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2:38" x14ac:dyDescent="0.3">
      <c r="B5" s="36" t="s">
        <v>29</v>
      </c>
      <c r="C5" s="43">
        <v>0</v>
      </c>
      <c r="D5" s="36"/>
      <c r="E5" s="30"/>
      <c r="F5" s="30"/>
      <c r="G5" s="30"/>
      <c r="H5" s="47" t="s">
        <v>30</v>
      </c>
      <c r="I5" s="107">
        <v>0</v>
      </c>
      <c r="J5" s="106" t="s">
        <v>31</v>
      </c>
      <c r="K5" s="30"/>
      <c r="L5" s="33"/>
      <c r="M5" s="33"/>
      <c r="N5" s="33"/>
      <c r="O5" s="33"/>
      <c r="P5" s="33"/>
      <c r="Q5" s="33"/>
      <c r="R5" s="33"/>
      <c r="S5" s="33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</row>
    <row r="6" spans="2:38" x14ac:dyDescent="0.3">
      <c r="B6" s="36" t="s">
        <v>32</v>
      </c>
      <c r="C6" s="44">
        <v>5.0000000000000001E-3</v>
      </c>
      <c r="D6" s="36"/>
      <c r="E6" s="30"/>
      <c r="F6" s="30"/>
      <c r="G6" s="30"/>
      <c r="H6" s="36"/>
      <c r="I6" s="45"/>
      <c r="J6" s="40"/>
      <c r="K6" s="30"/>
      <c r="L6" s="33"/>
      <c r="M6" s="33"/>
      <c r="N6" s="33"/>
      <c r="O6" s="33"/>
      <c r="P6" s="33"/>
      <c r="Q6" s="33"/>
      <c r="R6" s="33"/>
      <c r="S6" s="33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</row>
    <row r="7" spans="2:38" x14ac:dyDescent="0.3">
      <c r="B7" s="36" t="s">
        <v>33</v>
      </c>
      <c r="C7" s="39">
        <f>'Curva di costo specifico'!C6</f>
        <v>75000</v>
      </c>
      <c r="D7" s="36"/>
      <c r="E7" s="30"/>
      <c r="F7" s="30"/>
      <c r="G7" s="30"/>
      <c r="H7" s="36" t="s">
        <v>34</v>
      </c>
      <c r="I7" s="45">
        <v>9.6000000000000002E-2</v>
      </c>
      <c r="J7" s="40" t="s">
        <v>31</v>
      </c>
      <c r="K7" s="30"/>
      <c r="L7" s="33"/>
      <c r="M7" s="33"/>
      <c r="N7" s="33"/>
      <c r="O7" s="33"/>
      <c r="P7" s="33"/>
      <c r="Q7" s="33"/>
      <c r="R7" s="33"/>
      <c r="S7" s="33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</row>
    <row r="8" spans="2:38" x14ac:dyDescent="0.3">
      <c r="B8" s="36" t="s">
        <v>35</v>
      </c>
      <c r="C8" s="39">
        <f>C7</f>
        <v>75000</v>
      </c>
      <c r="D8" s="36" t="s">
        <v>27</v>
      </c>
      <c r="E8" s="30"/>
      <c r="F8" s="30"/>
      <c r="G8" s="30"/>
      <c r="H8" s="36" t="s">
        <v>36</v>
      </c>
      <c r="I8" s="44">
        <v>0.24</v>
      </c>
      <c r="J8" s="40"/>
      <c r="K8" s="30"/>
      <c r="L8" s="33"/>
      <c r="M8" s="33"/>
      <c r="N8" s="33"/>
      <c r="O8" s="33"/>
      <c r="P8" s="33"/>
      <c r="Q8" s="33"/>
      <c r="R8" s="33"/>
      <c r="S8" s="33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</row>
    <row r="9" spans="2:38" x14ac:dyDescent="0.3">
      <c r="B9" s="36"/>
      <c r="C9" s="46">
        <v>1</v>
      </c>
      <c r="D9" s="36"/>
      <c r="E9" s="30"/>
      <c r="F9" s="30"/>
      <c r="G9" s="30"/>
      <c r="H9" s="36" t="s">
        <v>37</v>
      </c>
      <c r="I9" s="44">
        <v>3.9E-2</v>
      </c>
      <c r="J9" s="40"/>
      <c r="K9" s="30"/>
      <c r="L9" s="33"/>
      <c r="M9" s="33"/>
      <c r="N9" s="33"/>
      <c r="O9" s="33"/>
      <c r="P9" s="33"/>
      <c r="Q9" s="33"/>
      <c r="R9" s="33"/>
      <c r="S9" s="33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</row>
    <row r="10" spans="2:38" x14ac:dyDescent="0.3">
      <c r="B10" s="36" t="s">
        <v>38</v>
      </c>
      <c r="C10" s="39">
        <f>+C8*C9</f>
        <v>75000</v>
      </c>
      <c r="D10" s="36"/>
      <c r="E10" s="30">
        <v>30</v>
      </c>
      <c r="F10" s="30" t="s">
        <v>39</v>
      </c>
      <c r="G10" s="30"/>
      <c r="H10" s="36" t="s">
        <v>40</v>
      </c>
      <c r="I10" s="44">
        <v>1.06E-2</v>
      </c>
      <c r="J10" s="40"/>
      <c r="K10" s="30"/>
      <c r="L10" s="33"/>
      <c r="M10" s="33"/>
      <c r="N10" s="33"/>
      <c r="O10" s="33"/>
      <c r="P10" s="33"/>
      <c r="Q10" s="33"/>
      <c r="R10" s="33"/>
      <c r="S10" s="33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</row>
    <row r="11" spans="2:38" x14ac:dyDescent="0.3">
      <c r="B11" s="47" t="s">
        <v>41</v>
      </c>
      <c r="C11" s="48">
        <v>5.0000000000000001E-3</v>
      </c>
      <c r="D11" s="49" t="s">
        <v>42</v>
      </c>
      <c r="E11" s="101"/>
      <c r="G11" s="30"/>
      <c r="H11" s="50"/>
      <c r="I11" s="30"/>
      <c r="J11" s="30"/>
      <c r="K11" s="30"/>
      <c r="L11" s="33"/>
      <c r="M11" s="33"/>
      <c r="N11" s="33"/>
      <c r="O11" s="33"/>
      <c r="P11" s="33"/>
      <c r="Q11" s="33"/>
      <c r="R11" s="33"/>
      <c r="S11" s="33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</row>
    <row r="12" spans="2:38" x14ac:dyDescent="0.3">
      <c r="B12" s="47" t="s">
        <v>43</v>
      </c>
      <c r="C12" s="48">
        <v>0.02</v>
      </c>
      <c r="D12" s="47"/>
      <c r="E12" s="102"/>
      <c r="F12" s="30"/>
      <c r="G12" s="51"/>
      <c r="H12" s="50" t="s">
        <v>44</v>
      </c>
      <c r="I12" s="29">
        <f>0.012</f>
        <v>1.2E-2</v>
      </c>
      <c r="J12" s="30"/>
      <c r="K12" s="30"/>
      <c r="L12" s="33"/>
      <c r="M12" s="33"/>
      <c r="N12" s="33"/>
      <c r="O12" s="33"/>
      <c r="P12" s="33"/>
      <c r="Q12" s="33"/>
      <c r="R12" s="33"/>
      <c r="S12" s="33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</row>
    <row r="13" spans="2:38" x14ac:dyDescent="0.3">
      <c r="B13" s="47" t="s">
        <v>45</v>
      </c>
      <c r="C13" s="48">
        <f>C11+C12</f>
        <v>2.5000000000000001E-2</v>
      </c>
      <c r="D13" s="47"/>
      <c r="E13" s="102"/>
      <c r="F13" s="30"/>
      <c r="G13" s="30"/>
      <c r="H13" s="30"/>
      <c r="I13" s="52"/>
      <c r="J13" s="30"/>
      <c r="K13" s="30"/>
      <c r="L13" s="33"/>
      <c r="M13" s="33"/>
      <c r="N13" s="33"/>
      <c r="O13" s="33"/>
      <c r="P13" s="33"/>
      <c r="Q13" s="33"/>
      <c r="R13" s="33"/>
      <c r="S13" s="33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</row>
    <row r="14" spans="2:38" x14ac:dyDescent="0.3">
      <c r="B14" s="47" t="s">
        <v>46</v>
      </c>
      <c r="C14" s="48">
        <v>5.5E-2</v>
      </c>
      <c r="D14" s="47"/>
      <c r="E14" s="102"/>
      <c r="F14" s="30"/>
      <c r="G14" s="53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</row>
    <row r="15" spans="2:38" x14ac:dyDescent="0.3">
      <c r="B15" s="47" t="s">
        <v>47</v>
      </c>
      <c r="C15" s="47">
        <f>12*E15</f>
        <v>180</v>
      </c>
      <c r="D15" s="47" t="s">
        <v>48</v>
      </c>
      <c r="E15" s="102">
        <v>15</v>
      </c>
      <c r="F15" s="30" t="s">
        <v>39</v>
      </c>
      <c r="G15" s="30"/>
      <c r="H15" s="30"/>
      <c r="I15" s="53"/>
      <c r="J15" s="30"/>
      <c r="K15" s="54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</row>
    <row r="16" spans="2:38" x14ac:dyDescent="0.3">
      <c r="B16" s="47" t="s">
        <v>49</v>
      </c>
      <c r="C16" s="47">
        <f>+C15+36*0</f>
        <v>180</v>
      </c>
      <c r="D16" s="47" t="s">
        <v>48</v>
      </c>
      <c r="E16" s="103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</row>
    <row r="17" spans="2:38" x14ac:dyDescent="0.3">
      <c r="B17" s="103"/>
      <c r="C17" s="104"/>
      <c r="D17" s="103"/>
      <c r="E17" s="103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</row>
    <row r="18" spans="2:38" ht="17.399999999999999" x14ac:dyDescent="0.35">
      <c r="B18" s="55" t="s">
        <v>50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</row>
    <row r="19" spans="2:38" ht="17.399999999999999" x14ac:dyDescent="0.35">
      <c r="B19" s="55"/>
      <c r="C19" s="29"/>
      <c r="D19" s="56"/>
      <c r="E19" s="56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</row>
    <row r="20" spans="2:38" ht="17.399999999999999" x14ac:dyDescent="0.35">
      <c r="B20" s="55"/>
      <c r="C20" s="29"/>
      <c r="D20" s="56"/>
      <c r="E20" s="56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</row>
    <row r="21" spans="2:38" x14ac:dyDescent="0.3">
      <c r="B21" s="57"/>
      <c r="C21" s="29"/>
      <c r="D21" s="56"/>
      <c r="E21" s="56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spans="2:38" x14ac:dyDescent="0.3">
      <c r="B22" s="5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</row>
    <row r="23" spans="2:38" x14ac:dyDescent="0.3">
      <c r="B23" s="30"/>
      <c r="C23" s="30"/>
      <c r="D23" s="30"/>
      <c r="E23" s="30"/>
      <c r="F23" s="58">
        <v>0</v>
      </c>
      <c r="G23" s="58">
        <v>1</v>
      </c>
      <c r="H23" s="58">
        <v>2</v>
      </c>
      <c r="I23" s="58">
        <v>3</v>
      </c>
      <c r="J23" s="58">
        <v>4</v>
      </c>
      <c r="K23" s="58">
        <v>5</v>
      </c>
      <c r="L23" s="58">
        <v>6</v>
      </c>
      <c r="M23" s="58">
        <v>7</v>
      </c>
      <c r="N23" s="58">
        <v>8</v>
      </c>
      <c r="O23" s="58">
        <v>9</v>
      </c>
      <c r="P23" s="58">
        <v>10</v>
      </c>
      <c r="Q23" s="58">
        <v>11</v>
      </c>
      <c r="R23" s="58">
        <v>12</v>
      </c>
      <c r="S23" s="58">
        <v>13</v>
      </c>
      <c r="T23" s="58">
        <v>14</v>
      </c>
      <c r="U23" s="58">
        <v>15</v>
      </c>
      <c r="V23" s="58">
        <v>16</v>
      </c>
      <c r="W23" s="58">
        <v>17</v>
      </c>
      <c r="X23" s="58">
        <v>18</v>
      </c>
      <c r="Y23" s="58">
        <v>19</v>
      </c>
      <c r="Z23" s="58">
        <v>20</v>
      </c>
      <c r="AA23" s="58">
        <v>21</v>
      </c>
      <c r="AB23" s="58">
        <v>22</v>
      </c>
      <c r="AC23" s="58">
        <v>23</v>
      </c>
      <c r="AD23" s="58">
        <v>24</v>
      </c>
      <c r="AE23" s="58">
        <v>25</v>
      </c>
      <c r="AF23" s="58">
        <v>26</v>
      </c>
      <c r="AG23" s="58">
        <v>27</v>
      </c>
      <c r="AH23" s="58">
        <v>28</v>
      </c>
      <c r="AI23" s="58">
        <v>29</v>
      </c>
      <c r="AJ23" s="58">
        <v>30</v>
      </c>
      <c r="AK23" s="58"/>
      <c r="AL23" s="30"/>
    </row>
    <row r="24" spans="2:38" ht="15.6" x14ac:dyDescent="0.3">
      <c r="B24" s="59" t="s">
        <v>51</v>
      </c>
      <c r="C24" s="60"/>
      <c r="D24" s="60"/>
      <c r="E24" s="60"/>
      <c r="F24" s="61">
        <v>2025</v>
      </c>
      <c r="G24" s="61">
        <f>+F24+1</f>
        <v>2026</v>
      </c>
      <c r="H24" s="61">
        <f t="shared" ref="H24:AD24" si="0">+G24+1</f>
        <v>2027</v>
      </c>
      <c r="I24" s="61">
        <f t="shared" si="0"/>
        <v>2028</v>
      </c>
      <c r="J24" s="61">
        <f t="shared" si="0"/>
        <v>2029</v>
      </c>
      <c r="K24" s="61">
        <f t="shared" si="0"/>
        <v>2030</v>
      </c>
      <c r="L24" s="61">
        <f t="shared" si="0"/>
        <v>2031</v>
      </c>
      <c r="M24" s="61">
        <f t="shared" si="0"/>
        <v>2032</v>
      </c>
      <c r="N24" s="61">
        <f t="shared" si="0"/>
        <v>2033</v>
      </c>
      <c r="O24" s="61">
        <f t="shared" si="0"/>
        <v>2034</v>
      </c>
      <c r="P24" s="61">
        <f t="shared" si="0"/>
        <v>2035</v>
      </c>
      <c r="Q24" s="61">
        <f t="shared" si="0"/>
        <v>2036</v>
      </c>
      <c r="R24" s="61">
        <f t="shared" si="0"/>
        <v>2037</v>
      </c>
      <c r="S24" s="61">
        <f t="shared" si="0"/>
        <v>2038</v>
      </c>
      <c r="T24" s="61">
        <f t="shared" si="0"/>
        <v>2039</v>
      </c>
      <c r="U24" s="61">
        <f t="shared" si="0"/>
        <v>2040</v>
      </c>
      <c r="V24" s="61">
        <f t="shared" si="0"/>
        <v>2041</v>
      </c>
      <c r="W24" s="61">
        <f t="shared" si="0"/>
        <v>2042</v>
      </c>
      <c r="X24" s="61">
        <f t="shared" si="0"/>
        <v>2043</v>
      </c>
      <c r="Y24" s="61">
        <f t="shared" si="0"/>
        <v>2044</v>
      </c>
      <c r="Z24" s="61">
        <f t="shared" si="0"/>
        <v>2045</v>
      </c>
      <c r="AA24" s="61">
        <f t="shared" si="0"/>
        <v>2046</v>
      </c>
      <c r="AB24" s="61">
        <f t="shared" si="0"/>
        <v>2047</v>
      </c>
      <c r="AC24" s="61">
        <f t="shared" si="0"/>
        <v>2048</v>
      </c>
      <c r="AD24" s="61">
        <f t="shared" si="0"/>
        <v>2049</v>
      </c>
      <c r="AE24" s="61">
        <f t="shared" ref="AE24:AJ24" si="1">+AD24+1</f>
        <v>2050</v>
      </c>
      <c r="AF24" s="61">
        <f t="shared" si="1"/>
        <v>2051</v>
      </c>
      <c r="AG24" s="61">
        <f t="shared" si="1"/>
        <v>2052</v>
      </c>
      <c r="AH24" s="61">
        <f t="shared" si="1"/>
        <v>2053</v>
      </c>
      <c r="AI24" s="61">
        <f t="shared" si="1"/>
        <v>2054</v>
      </c>
      <c r="AJ24" s="61">
        <f t="shared" si="1"/>
        <v>2055</v>
      </c>
      <c r="AK24" s="61" t="s">
        <v>52</v>
      </c>
      <c r="AL24" s="62"/>
    </row>
    <row r="25" spans="2:38" x14ac:dyDescent="0.3"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30"/>
    </row>
    <row r="26" spans="2:38" x14ac:dyDescent="0.3">
      <c r="B26" s="40" t="s">
        <v>53</v>
      </c>
      <c r="C26" s="40"/>
      <c r="D26" s="40"/>
      <c r="E26" s="64"/>
      <c r="F26" s="65" t="s">
        <v>54</v>
      </c>
      <c r="G26" s="64">
        <f>'Brumeri-Finiere,Pietrastretta'!R103</f>
        <v>33880.075149135992</v>
      </c>
      <c r="H26" s="66">
        <f>G26</f>
        <v>33880.075149135992</v>
      </c>
      <c r="I26" s="66">
        <f t="shared" ref="I26:AD26" si="2">H26</f>
        <v>33880.075149135992</v>
      </c>
      <c r="J26" s="66">
        <f t="shared" si="2"/>
        <v>33880.075149135992</v>
      </c>
      <c r="K26" s="66">
        <f t="shared" si="2"/>
        <v>33880.075149135992</v>
      </c>
      <c r="L26" s="66">
        <f t="shared" si="2"/>
        <v>33880.075149135992</v>
      </c>
      <c r="M26" s="66">
        <f t="shared" si="2"/>
        <v>33880.075149135992</v>
      </c>
      <c r="N26" s="66">
        <f t="shared" si="2"/>
        <v>33880.075149135992</v>
      </c>
      <c r="O26" s="66">
        <f t="shared" si="2"/>
        <v>33880.075149135992</v>
      </c>
      <c r="P26" s="66">
        <f t="shared" si="2"/>
        <v>33880.075149135992</v>
      </c>
      <c r="Q26" s="66">
        <f t="shared" si="2"/>
        <v>33880.075149135992</v>
      </c>
      <c r="R26" s="66">
        <f t="shared" si="2"/>
        <v>33880.075149135992</v>
      </c>
      <c r="S26" s="66">
        <f t="shared" si="2"/>
        <v>33880.075149135992</v>
      </c>
      <c r="T26" s="66">
        <f t="shared" si="2"/>
        <v>33880.075149135992</v>
      </c>
      <c r="U26" s="66">
        <f t="shared" si="2"/>
        <v>33880.075149135992</v>
      </c>
      <c r="V26" s="66">
        <f t="shared" si="2"/>
        <v>33880.075149135992</v>
      </c>
      <c r="W26" s="66">
        <f t="shared" si="2"/>
        <v>33880.075149135992</v>
      </c>
      <c r="X26" s="66">
        <f t="shared" si="2"/>
        <v>33880.075149135992</v>
      </c>
      <c r="Y26" s="66">
        <f t="shared" si="2"/>
        <v>33880.075149135992</v>
      </c>
      <c r="Z26" s="66">
        <f t="shared" si="2"/>
        <v>33880.075149135992</v>
      </c>
      <c r="AA26" s="66">
        <f t="shared" si="2"/>
        <v>33880.075149135992</v>
      </c>
      <c r="AB26" s="66">
        <f t="shared" si="2"/>
        <v>33880.075149135992</v>
      </c>
      <c r="AC26" s="66">
        <f t="shared" si="2"/>
        <v>33880.075149135992</v>
      </c>
      <c r="AD26" s="66">
        <f t="shared" si="2"/>
        <v>33880.075149135992</v>
      </c>
      <c r="AE26" s="66">
        <f t="shared" ref="AE26:AJ26" si="3">AD26</f>
        <v>33880.075149135992</v>
      </c>
      <c r="AF26" s="66">
        <f t="shared" si="3"/>
        <v>33880.075149135992</v>
      </c>
      <c r="AG26" s="66">
        <f t="shared" si="3"/>
        <v>33880.075149135992</v>
      </c>
      <c r="AH26" s="66">
        <f t="shared" si="3"/>
        <v>33880.075149135992</v>
      </c>
      <c r="AI26" s="66">
        <f t="shared" si="3"/>
        <v>33880.075149135992</v>
      </c>
      <c r="AJ26" s="66">
        <f t="shared" si="3"/>
        <v>33880.075149135992</v>
      </c>
      <c r="AK26" s="66">
        <f>SUM(G26:AJ26)</f>
        <v>1016402.2544740802</v>
      </c>
      <c r="AL26" s="30"/>
    </row>
    <row r="27" spans="2:38" x14ac:dyDescent="0.3">
      <c r="B27" s="63"/>
      <c r="C27" s="63"/>
      <c r="D27" s="63"/>
      <c r="E27" s="63"/>
      <c r="F27" s="66"/>
      <c r="G27" s="67"/>
      <c r="H27" s="67"/>
      <c r="I27" s="67"/>
      <c r="J27" s="67"/>
      <c r="K27" s="67"/>
      <c r="L27" s="67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30"/>
    </row>
    <row r="28" spans="2:38" x14ac:dyDescent="0.3">
      <c r="B28" s="63" t="s">
        <v>55</v>
      </c>
      <c r="C28" s="40"/>
      <c r="D28" s="40"/>
      <c r="E28" s="68">
        <v>5.11E-2</v>
      </c>
      <c r="F28" s="69" t="s">
        <v>31</v>
      </c>
      <c r="G28" s="70">
        <f>E28</f>
        <v>5.11E-2</v>
      </c>
      <c r="H28" s="71">
        <f t="shared" ref="H28:AD28" si="4">G28</f>
        <v>5.11E-2</v>
      </c>
      <c r="I28" s="71">
        <f t="shared" si="4"/>
        <v>5.11E-2</v>
      </c>
      <c r="J28" s="71">
        <f t="shared" si="4"/>
        <v>5.11E-2</v>
      </c>
      <c r="K28" s="71">
        <f t="shared" si="4"/>
        <v>5.11E-2</v>
      </c>
      <c r="L28" s="71">
        <f t="shared" si="4"/>
        <v>5.11E-2</v>
      </c>
      <c r="M28" s="71">
        <f t="shared" si="4"/>
        <v>5.11E-2</v>
      </c>
      <c r="N28" s="71">
        <f t="shared" si="4"/>
        <v>5.11E-2</v>
      </c>
      <c r="O28" s="71">
        <f t="shared" si="4"/>
        <v>5.11E-2</v>
      </c>
      <c r="P28" s="71">
        <f t="shared" si="4"/>
        <v>5.11E-2</v>
      </c>
      <c r="Q28" s="71">
        <f t="shared" si="4"/>
        <v>5.11E-2</v>
      </c>
      <c r="R28" s="71">
        <f t="shared" si="4"/>
        <v>5.11E-2</v>
      </c>
      <c r="S28" s="71">
        <f t="shared" si="4"/>
        <v>5.11E-2</v>
      </c>
      <c r="T28" s="71">
        <f t="shared" si="4"/>
        <v>5.11E-2</v>
      </c>
      <c r="U28" s="71">
        <f t="shared" si="4"/>
        <v>5.11E-2</v>
      </c>
      <c r="V28" s="71">
        <f t="shared" si="4"/>
        <v>5.11E-2</v>
      </c>
      <c r="W28" s="71">
        <f t="shared" si="4"/>
        <v>5.11E-2</v>
      </c>
      <c r="X28" s="71">
        <f t="shared" si="4"/>
        <v>5.11E-2</v>
      </c>
      <c r="Y28" s="71">
        <f t="shared" si="4"/>
        <v>5.11E-2</v>
      </c>
      <c r="Z28" s="71">
        <f t="shared" si="4"/>
        <v>5.11E-2</v>
      </c>
      <c r="AA28" s="71">
        <f t="shared" si="4"/>
        <v>5.11E-2</v>
      </c>
      <c r="AB28" s="71">
        <f t="shared" si="4"/>
        <v>5.11E-2</v>
      </c>
      <c r="AC28" s="71">
        <f t="shared" si="4"/>
        <v>5.11E-2</v>
      </c>
      <c r="AD28" s="71">
        <f t="shared" si="4"/>
        <v>5.11E-2</v>
      </c>
      <c r="AE28" s="71">
        <f t="shared" ref="AE28:AJ28" si="5">AD28</f>
        <v>5.11E-2</v>
      </c>
      <c r="AF28" s="71">
        <f t="shared" si="5"/>
        <v>5.11E-2</v>
      </c>
      <c r="AG28" s="71">
        <f t="shared" si="5"/>
        <v>5.11E-2</v>
      </c>
      <c r="AH28" s="71">
        <f t="shared" si="5"/>
        <v>5.11E-2</v>
      </c>
      <c r="AI28" s="71">
        <f t="shared" si="5"/>
        <v>5.11E-2</v>
      </c>
      <c r="AJ28" s="71">
        <f t="shared" si="5"/>
        <v>5.11E-2</v>
      </c>
      <c r="AK28" s="71"/>
      <c r="AL28" s="30"/>
    </row>
    <row r="29" spans="2:38" x14ac:dyDescent="0.3">
      <c r="B29" s="63"/>
      <c r="C29" s="63"/>
      <c r="D29" s="63"/>
      <c r="E29" s="63"/>
      <c r="F29" s="63"/>
      <c r="G29" s="63"/>
      <c r="H29" s="72"/>
      <c r="I29" s="72"/>
      <c r="J29" s="72"/>
      <c r="K29" s="72"/>
      <c r="L29" s="72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30"/>
    </row>
    <row r="30" spans="2:38" x14ac:dyDescent="0.3">
      <c r="B30" s="63" t="s">
        <v>56</v>
      </c>
      <c r="C30" s="40"/>
      <c r="D30" s="40"/>
      <c r="E30" s="63"/>
      <c r="F30" s="69" t="s">
        <v>27</v>
      </c>
      <c r="G30" s="66">
        <f t="shared" ref="G30:AJ30" si="6">G26*G28</f>
        <v>1731.2718401208492</v>
      </c>
      <c r="H30" s="66">
        <f t="shared" si="6"/>
        <v>1731.2718401208492</v>
      </c>
      <c r="I30" s="66">
        <f t="shared" si="6"/>
        <v>1731.2718401208492</v>
      </c>
      <c r="J30" s="66">
        <f t="shared" si="6"/>
        <v>1731.2718401208492</v>
      </c>
      <c r="K30" s="66">
        <f t="shared" si="6"/>
        <v>1731.2718401208492</v>
      </c>
      <c r="L30" s="66">
        <f t="shared" si="6"/>
        <v>1731.2718401208492</v>
      </c>
      <c r="M30" s="66">
        <f t="shared" si="6"/>
        <v>1731.2718401208492</v>
      </c>
      <c r="N30" s="66">
        <f t="shared" si="6"/>
        <v>1731.2718401208492</v>
      </c>
      <c r="O30" s="66">
        <f t="shared" si="6"/>
        <v>1731.2718401208492</v>
      </c>
      <c r="P30" s="66">
        <f t="shared" si="6"/>
        <v>1731.2718401208492</v>
      </c>
      <c r="Q30" s="66">
        <f t="shared" si="6"/>
        <v>1731.2718401208492</v>
      </c>
      <c r="R30" s="66">
        <f t="shared" si="6"/>
        <v>1731.2718401208492</v>
      </c>
      <c r="S30" s="66">
        <f t="shared" si="6"/>
        <v>1731.2718401208492</v>
      </c>
      <c r="T30" s="66">
        <f t="shared" si="6"/>
        <v>1731.2718401208492</v>
      </c>
      <c r="U30" s="66">
        <f t="shared" si="6"/>
        <v>1731.2718401208492</v>
      </c>
      <c r="V30" s="66">
        <f t="shared" si="6"/>
        <v>1731.2718401208492</v>
      </c>
      <c r="W30" s="66">
        <f t="shared" si="6"/>
        <v>1731.2718401208492</v>
      </c>
      <c r="X30" s="66">
        <f t="shared" si="6"/>
        <v>1731.2718401208492</v>
      </c>
      <c r="Y30" s="66">
        <f t="shared" si="6"/>
        <v>1731.2718401208492</v>
      </c>
      <c r="Z30" s="66">
        <f t="shared" si="6"/>
        <v>1731.2718401208492</v>
      </c>
      <c r="AA30" s="66">
        <f t="shared" si="6"/>
        <v>1731.2718401208492</v>
      </c>
      <c r="AB30" s="66">
        <f t="shared" si="6"/>
        <v>1731.2718401208492</v>
      </c>
      <c r="AC30" s="66">
        <f t="shared" si="6"/>
        <v>1731.2718401208492</v>
      </c>
      <c r="AD30" s="66">
        <f t="shared" si="6"/>
        <v>1731.2718401208492</v>
      </c>
      <c r="AE30" s="66">
        <f t="shared" si="6"/>
        <v>1731.2718401208492</v>
      </c>
      <c r="AF30" s="66">
        <f t="shared" si="6"/>
        <v>1731.2718401208492</v>
      </c>
      <c r="AG30" s="66">
        <f t="shared" si="6"/>
        <v>1731.2718401208492</v>
      </c>
      <c r="AH30" s="66">
        <f t="shared" si="6"/>
        <v>1731.2718401208492</v>
      </c>
      <c r="AI30" s="66">
        <f t="shared" si="6"/>
        <v>1731.2718401208492</v>
      </c>
      <c r="AJ30" s="66">
        <f t="shared" si="6"/>
        <v>1731.2718401208492</v>
      </c>
      <c r="AK30" s="66">
        <f>SUM(G30:AJ30)</f>
        <v>51938.155203625443</v>
      </c>
      <c r="AL30" s="30"/>
    </row>
    <row r="31" spans="2:38" ht="15" thickBot="1" x14ac:dyDescent="0.35"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30"/>
    </row>
    <row r="32" spans="2:38" x14ac:dyDescent="0.3">
      <c r="B32" s="63"/>
      <c r="C32" s="63"/>
      <c r="D32" s="63"/>
      <c r="E32" s="74"/>
      <c r="F32" s="69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30"/>
    </row>
    <row r="33" spans="2:38" x14ac:dyDescent="0.3">
      <c r="B33" s="63" t="s">
        <v>57</v>
      </c>
      <c r="C33" s="63"/>
      <c r="D33" s="63"/>
      <c r="E33" s="63"/>
      <c r="F33" s="75"/>
      <c r="G33" s="76">
        <v>0</v>
      </c>
      <c r="H33" s="76">
        <f t="shared" ref="H33:AJ33" si="7">+$C$6</f>
        <v>5.0000000000000001E-3</v>
      </c>
      <c r="I33" s="76">
        <f t="shared" si="7"/>
        <v>5.0000000000000001E-3</v>
      </c>
      <c r="J33" s="76">
        <f t="shared" si="7"/>
        <v>5.0000000000000001E-3</v>
      </c>
      <c r="K33" s="76">
        <f t="shared" si="7"/>
        <v>5.0000000000000001E-3</v>
      </c>
      <c r="L33" s="76">
        <f t="shared" si="7"/>
        <v>5.0000000000000001E-3</v>
      </c>
      <c r="M33" s="76">
        <f t="shared" si="7"/>
        <v>5.0000000000000001E-3</v>
      </c>
      <c r="N33" s="76">
        <f t="shared" si="7"/>
        <v>5.0000000000000001E-3</v>
      </c>
      <c r="O33" s="76">
        <f t="shared" si="7"/>
        <v>5.0000000000000001E-3</v>
      </c>
      <c r="P33" s="76">
        <f t="shared" si="7"/>
        <v>5.0000000000000001E-3</v>
      </c>
      <c r="Q33" s="76">
        <f t="shared" si="7"/>
        <v>5.0000000000000001E-3</v>
      </c>
      <c r="R33" s="76">
        <f t="shared" si="7"/>
        <v>5.0000000000000001E-3</v>
      </c>
      <c r="S33" s="76">
        <f t="shared" si="7"/>
        <v>5.0000000000000001E-3</v>
      </c>
      <c r="T33" s="76">
        <f t="shared" si="7"/>
        <v>5.0000000000000001E-3</v>
      </c>
      <c r="U33" s="76">
        <f t="shared" si="7"/>
        <v>5.0000000000000001E-3</v>
      </c>
      <c r="V33" s="76">
        <f t="shared" si="7"/>
        <v>5.0000000000000001E-3</v>
      </c>
      <c r="W33" s="76">
        <f t="shared" si="7"/>
        <v>5.0000000000000001E-3</v>
      </c>
      <c r="X33" s="76">
        <f t="shared" si="7"/>
        <v>5.0000000000000001E-3</v>
      </c>
      <c r="Y33" s="76">
        <f t="shared" si="7"/>
        <v>5.0000000000000001E-3</v>
      </c>
      <c r="Z33" s="76">
        <f t="shared" si="7"/>
        <v>5.0000000000000001E-3</v>
      </c>
      <c r="AA33" s="76">
        <f t="shared" si="7"/>
        <v>5.0000000000000001E-3</v>
      </c>
      <c r="AB33" s="76">
        <f t="shared" si="7"/>
        <v>5.0000000000000001E-3</v>
      </c>
      <c r="AC33" s="76">
        <f t="shared" si="7"/>
        <v>5.0000000000000001E-3</v>
      </c>
      <c r="AD33" s="76">
        <f t="shared" si="7"/>
        <v>5.0000000000000001E-3</v>
      </c>
      <c r="AE33" s="76">
        <f t="shared" si="7"/>
        <v>5.0000000000000001E-3</v>
      </c>
      <c r="AF33" s="76">
        <f t="shared" si="7"/>
        <v>5.0000000000000001E-3</v>
      </c>
      <c r="AG33" s="76">
        <f t="shared" si="7"/>
        <v>5.0000000000000001E-3</v>
      </c>
      <c r="AH33" s="76">
        <f t="shared" si="7"/>
        <v>5.0000000000000001E-3</v>
      </c>
      <c r="AI33" s="76">
        <f t="shared" si="7"/>
        <v>5.0000000000000001E-3</v>
      </c>
      <c r="AJ33" s="76">
        <f t="shared" si="7"/>
        <v>5.0000000000000001E-3</v>
      </c>
      <c r="AK33" s="76"/>
      <c r="AL33" s="30"/>
    </row>
    <row r="34" spans="2:38" x14ac:dyDescent="0.3">
      <c r="B34" s="63" t="s">
        <v>58</v>
      </c>
      <c r="C34" s="63"/>
      <c r="D34" s="63"/>
      <c r="E34" s="40"/>
      <c r="F34" s="63"/>
      <c r="G34" s="71">
        <v>1</v>
      </c>
      <c r="H34" s="71">
        <f t="shared" ref="H34:AJ34" si="8">G34*(1+$C6)</f>
        <v>1.0049999999999999</v>
      </c>
      <c r="I34" s="71">
        <f t="shared" si="8"/>
        <v>1.0100249999999997</v>
      </c>
      <c r="J34" s="71">
        <f t="shared" si="8"/>
        <v>1.0150751249999996</v>
      </c>
      <c r="K34" s="71">
        <f t="shared" si="8"/>
        <v>1.0201505006249996</v>
      </c>
      <c r="L34" s="71">
        <f t="shared" si="8"/>
        <v>1.0252512531281244</v>
      </c>
      <c r="M34" s="71">
        <f t="shared" si="8"/>
        <v>1.0303775093937648</v>
      </c>
      <c r="N34" s="71">
        <f t="shared" si="8"/>
        <v>1.0355293969407335</v>
      </c>
      <c r="O34" s="71">
        <f t="shared" si="8"/>
        <v>1.0407070439254371</v>
      </c>
      <c r="P34" s="71">
        <f t="shared" si="8"/>
        <v>1.0459105791450642</v>
      </c>
      <c r="Q34" s="71">
        <f t="shared" si="8"/>
        <v>1.0511401320407894</v>
      </c>
      <c r="R34" s="71">
        <f t="shared" si="8"/>
        <v>1.0563958327009932</v>
      </c>
      <c r="S34" s="71">
        <f t="shared" si="8"/>
        <v>1.0616778118644981</v>
      </c>
      <c r="T34" s="71">
        <f t="shared" si="8"/>
        <v>1.0669862009238205</v>
      </c>
      <c r="U34" s="71">
        <f t="shared" si="8"/>
        <v>1.0723211319284394</v>
      </c>
      <c r="V34" s="71">
        <f t="shared" si="8"/>
        <v>1.0776827375880815</v>
      </c>
      <c r="W34" s="71">
        <f t="shared" si="8"/>
        <v>1.0830711512760218</v>
      </c>
      <c r="X34" s="71">
        <f t="shared" si="8"/>
        <v>1.0884865070324019</v>
      </c>
      <c r="Y34" s="71">
        <f t="shared" si="8"/>
        <v>1.0939289395675638</v>
      </c>
      <c r="Z34" s="71">
        <f t="shared" si="8"/>
        <v>1.0993985842654015</v>
      </c>
      <c r="AA34" s="71">
        <f t="shared" si="8"/>
        <v>1.1048955771867284</v>
      </c>
      <c r="AB34" s="71">
        <f t="shared" si="8"/>
        <v>1.1104200550726619</v>
      </c>
      <c r="AC34" s="71">
        <f t="shared" si="8"/>
        <v>1.1159721553480251</v>
      </c>
      <c r="AD34" s="71">
        <f t="shared" si="8"/>
        <v>1.1215520161247652</v>
      </c>
      <c r="AE34" s="71">
        <f t="shared" si="8"/>
        <v>1.1271597762053889</v>
      </c>
      <c r="AF34" s="71">
        <f t="shared" si="8"/>
        <v>1.1327955750864156</v>
      </c>
      <c r="AG34" s="71">
        <f t="shared" si="8"/>
        <v>1.1384595529618475</v>
      </c>
      <c r="AH34" s="71">
        <f t="shared" si="8"/>
        <v>1.1441518507266566</v>
      </c>
      <c r="AI34" s="71">
        <f t="shared" si="8"/>
        <v>1.1498726099802898</v>
      </c>
      <c r="AJ34" s="71">
        <f t="shared" si="8"/>
        <v>1.1556219730301911</v>
      </c>
      <c r="AK34" s="71"/>
      <c r="AL34" s="30"/>
    </row>
    <row r="35" spans="2:38" ht="15.6" x14ac:dyDescent="0.3">
      <c r="B35" s="59" t="s">
        <v>59</v>
      </c>
      <c r="C35" s="60"/>
      <c r="D35" s="60"/>
      <c r="E35" s="60"/>
      <c r="F35" s="61" t="s">
        <v>27</v>
      </c>
      <c r="G35" s="77">
        <f>G30</f>
        <v>1731.2718401208492</v>
      </c>
      <c r="H35" s="77">
        <f t="shared" ref="H35:AJ35" si="9">H30</f>
        <v>1731.2718401208492</v>
      </c>
      <c r="I35" s="77">
        <f t="shared" si="9"/>
        <v>1731.2718401208492</v>
      </c>
      <c r="J35" s="77">
        <f t="shared" si="9"/>
        <v>1731.2718401208492</v>
      </c>
      <c r="K35" s="77">
        <f t="shared" si="9"/>
        <v>1731.2718401208492</v>
      </c>
      <c r="L35" s="77">
        <f t="shared" si="9"/>
        <v>1731.2718401208492</v>
      </c>
      <c r="M35" s="77">
        <f t="shared" si="9"/>
        <v>1731.2718401208492</v>
      </c>
      <c r="N35" s="77">
        <f t="shared" si="9"/>
        <v>1731.2718401208492</v>
      </c>
      <c r="O35" s="77">
        <f t="shared" si="9"/>
        <v>1731.2718401208492</v>
      </c>
      <c r="P35" s="77">
        <f t="shared" si="9"/>
        <v>1731.2718401208492</v>
      </c>
      <c r="Q35" s="77">
        <f t="shared" si="9"/>
        <v>1731.2718401208492</v>
      </c>
      <c r="R35" s="77">
        <f t="shared" si="9"/>
        <v>1731.2718401208492</v>
      </c>
      <c r="S35" s="77">
        <f t="shared" si="9"/>
        <v>1731.2718401208492</v>
      </c>
      <c r="T35" s="77">
        <f t="shared" si="9"/>
        <v>1731.2718401208492</v>
      </c>
      <c r="U35" s="77">
        <f t="shared" si="9"/>
        <v>1731.2718401208492</v>
      </c>
      <c r="V35" s="77">
        <f t="shared" si="9"/>
        <v>1731.2718401208492</v>
      </c>
      <c r="W35" s="77">
        <f t="shared" si="9"/>
        <v>1731.2718401208492</v>
      </c>
      <c r="X35" s="77">
        <f t="shared" si="9"/>
        <v>1731.2718401208492</v>
      </c>
      <c r="Y35" s="77">
        <f t="shared" si="9"/>
        <v>1731.2718401208492</v>
      </c>
      <c r="Z35" s="77">
        <f t="shared" si="9"/>
        <v>1731.2718401208492</v>
      </c>
      <c r="AA35" s="77">
        <f t="shared" si="9"/>
        <v>1731.2718401208492</v>
      </c>
      <c r="AB35" s="77">
        <f t="shared" si="9"/>
        <v>1731.2718401208492</v>
      </c>
      <c r="AC35" s="77">
        <f t="shared" si="9"/>
        <v>1731.2718401208492</v>
      </c>
      <c r="AD35" s="77">
        <f t="shared" si="9"/>
        <v>1731.2718401208492</v>
      </c>
      <c r="AE35" s="77">
        <f t="shared" si="9"/>
        <v>1731.2718401208492</v>
      </c>
      <c r="AF35" s="77">
        <f t="shared" si="9"/>
        <v>1731.2718401208492</v>
      </c>
      <c r="AG35" s="77">
        <f t="shared" si="9"/>
        <v>1731.2718401208492</v>
      </c>
      <c r="AH35" s="77">
        <f t="shared" si="9"/>
        <v>1731.2718401208492</v>
      </c>
      <c r="AI35" s="77">
        <f t="shared" si="9"/>
        <v>1731.2718401208492</v>
      </c>
      <c r="AJ35" s="77">
        <f t="shared" si="9"/>
        <v>1731.2718401208492</v>
      </c>
      <c r="AK35" s="77">
        <f>SUM(G35:AJ35)</f>
        <v>51938.155203625443</v>
      </c>
      <c r="AL35" s="62"/>
    </row>
    <row r="36" spans="2:38" x14ac:dyDescent="0.3">
      <c r="B36" s="63" t="s">
        <v>60</v>
      </c>
      <c r="C36" s="40"/>
      <c r="D36" s="78">
        <f>I12*G26</f>
        <v>406.56090178963188</v>
      </c>
      <c r="E36" s="79"/>
      <c r="F36" s="69" t="s">
        <v>27</v>
      </c>
      <c r="G36" s="66">
        <f t="shared" ref="G36:AJ36" si="10">$D$36*G34</f>
        <v>406.56090178963188</v>
      </c>
      <c r="H36" s="66">
        <f t="shared" si="10"/>
        <v>408.59370629858</v>
      </c>
      <c r="I36" s="66">
        <f t="shared" si="10"/>
        <v>410.63667483007282</v>
      </c>
      <c r="J36" s="66">
        <f t="shared" si="10"/>
        <v>412.68985820422319</v>
      </c>
      <c r="K36" s="66">
        <f t="shared" si="10"/>
        <v>414.75330749524426</v>
      </c>
      <c r="L36" s="66">
        <f t="shared" si="10"/>
        <v>416.82707403272042</v>
      </c>
      <c r="M36" s="66">
        <f t="shared" si="10"/>
        <v>418.91120940288391</v>
      </c>
      <c r="N36" s="66">
        <f t="shared" si="10"/>
        <v>421.00576544989832</v>
      </c>
      <c r="O36" s="66">
        <f t="shared" si="10"/>
        <v>423.11079427714776</v>
      </c>
      <c r="P36" s="66">
        <f t="shared" si="10"/>
        <v>425.2263482485335</v>
      </c>
      <c r="Q36" s="66">
        <f t="shared" si="10"/>
        <v>427.35247998977604</v>
      </c>
      <c r="R36" s="66">
        <f t="shared" si="10"/>
        <v>429.48924238972489</v>
      </c>
      <c r="S36" s="66">
        <f t="shared" si="10"/>
        <v>431.63668860167348</v>
      </c>
      <c r="T36" s="66">
        <f t="shared" si="10"/>
        <v>433.79487204468182</v>
      </c>
      <c r="U36" s="66">
        <f t="shared" si="10"/>
        <v>435.96384640490515</v>
      </c>
      <c r="V36" s="66">
        <f t="shared" si="10"/>
        <v>438.14366563692965</v>
      </c>
      <c r="W36" s="66">
        <f t="shared" si="10"/>
        <v>440.33438396511423</v>
      </c>
      <c r="X36" s="66">
        <f t="shared" si="10"/>
        <v>442.5360558849398</v>
      </c>
      <c r="Y36" s="66">
        <f t="shared" si="10"/>
        <v>444.74873616436446</v>
      </c>
      <c r="Z36" s="66">
        <f t="shared" si="10"/>
        <v>446.97247984518623</v>
      </c>
      <c r="AA36" s="66">
        <f t="shared" si="10"/>
        <v>449.20734224441213</v>
      </c>
      <c r="AB36" s="66">
        <f t="shared" si="10"/>
        <v>451.45337895563415</v>
      </c>
      <c r="AC36" s="66">
        <f t="shared" si="10"/>
        <v>453.71064585041222</v>
      </c>
      <c r="AD36" s="66">
        <f t="shared" si="10"/>
        <v>455.97919907966428</v>
      </c>
      <c r="AE36" s="66">
        <f t="shared" si="10"/>
        <v>458.25909507506253</v>
      </c>
      <c r="AF36" s="66">
        <f t="shared" si="10"/>
        <v>460.55039055043778</v>
      </c>
      <c r="AG36" s="66">
        <f t="shared" si="10"/>
        <v>462.85314250318993</v>
      </c>
      <c r="AH36" s="66">
        <f t="shared" si="10"/>
        <v>465.16740821570579</v>
      </c>
      <c r="AI36" s="66">
        <f t="shared" si="10"/>
        <v>467.49324525678429</v>
      </c>
      <c r="AJ36" s="66">
        <f t="shared" si="10"/>
        <v>469.83071148306817</v>
      </c>
      <c r="AK36" s="66">
        <f>SUM(G36:AJ36)</f>
        <v>13123.792650170601</v>
      </c>
      <c r="AL36" s="30"/>
    </row>
    <row r="37" spans="2:38" x14ac:dyDescent="0.3">
      <c r="B37" s="63" t="s">
        <v>61</v>
      </c>
      <c r="C37" s="40"/>
      <c r="D37" s="78">
        <f>D36/2</f>
        <v>203.28045089481594</v>
      </c>
      <c r="E37" s="80"/>
      <c r="F37" s="69" t="s">
        <v>27</v>
      </c>
      <c r="G37" s="66">
        <f t="shared" ref="G37:AJ37" si="11">$D$37*G34</f>
        <v>203.28045089481594</v>
      </c>
      <c r="H37" s="66">
        <f t="shared" si="11"/>
        <v>204.29685314929</v>
      </c>
      <c r="I37" s="66">
        <f t="shared" si="11"/>
        <v>205.31833741503641</v>
      </c>
      <c r="J37" s="66">
        <f t="shared" si="11"/>
        <v>206.34492910211159</v>
      </c>
      <c r="K37" s="66">
        <f t="shared" si="11"/>
        <v>207.37665374762213</v>
      </c>
      <c r="L37" s="66">
        <f t="shared" si="11"/>
        <v>208.41353701636021</v>
      </c>
      <c r="M37" s="66">
        <f t="shared" si="11"/>
        <v>209.45560470144196</v>
      </c>
      <c r="N37" s="66">
        <f t="shared" si="11"/>
        <v>210.50288272494916</v>
      </c>
      <c r="O37" s="66">
        <f t="shared" si="11"/>
        <v>211.55539713857388</v>
      </c>
      <c r="P37" s="66">
        <f t="shared" si="11"/>
        <v>212.61317412426675</v>
      </c>
      <c r="Q37" s="66">
        <f t="shared" si="11"/>
        <v>213.67623999488802</v>
      </c>
      <c r="R37" s="66">
        <f t="shared" si="11"/>
        <v>214.74462119486245</v>
      </c>
      <c r="S37" s="66">
        <f t="shared" si="11"/>
        <v>215.81834430083674</v>
      </c>
      <c r="T37" s="66">
        <f t="shared" si="11"/>
        <v>216.89743602234091</v>
      </c>
      <c r="U37" s="66">
        <f t="shared" si="11"/>
        <v>217.98192320245258</v>
      </c>
      <c r="V37" s="66">
        <f t="shared" si="11"/>
        <v>219.07183281846483</v>
      </c>
      <c r="W37" s="66">
        <f t="shared" si="11"/>
        <v>220.16719198255711</v>
      </c>
      <c r="X37" s="66">
        <f t="shared" si="11"/>
        <v>221.2680279424699</v>
      </c>
      <c r="Y37" s="66">
        <f t="shared" si="11"/>
        <v>222.37436808218223</v>
      </c>
      <c r="Z37" s="66">
        <f t="shared" si="11"/>
        <v>223.48623992259311</v>
      </c>
      <c r="AA37" s="66">
        <f t="shared" si="11"/>
        <v>224.60367112220607</v>
      </c>
      <c r="AB37" s="66">
        <f t="shared" si="11"/>
        <v>225.72668947781708</v>
      </c>
      <c r="AC37" s="66">
        <f t="shared" si="11"/>
        <v>226.85532292520611</v>
      </c>
      <c r="AD37" s="66">
        <f t="shared" si="11"/>
        <v>227.98959953983214</v>
      </c>
      <c r="AE37" s="66">
        <f t="shared" si="11"/>
        <v>229.12954753753127</v>
      </c>
      <c r="AF37" s="66">
        <f t="shared" si="11"/>
        <v>230.27519527521889</v>
      </c>
      <c r="AG37" s="66">
        <f t="shared" si="11"/>
        <v>231.42657125159496</v>
      </c>
      <c r="AH37" s="66">
        <f t="shared" si="11"/>
        <v>232.5837041078529</v>
      </c>
      <c r="AI37" s="66">
        <f t="shared" si="11"/>
        <v>233.74662262839215</v>
      </c>
      <c r="AJ37" s="66">
        <f t="shared" si="11"/>
        <v>234.91535574153409</v>
      </c>
      <c r="AK37" s="66">
        <f>SUM(G37:AJ37)</f>
        <v>6561.8963250853003</v>
      </c>
      <c r="AL37" s="30"/>
    </row>
    <row r="38" spans="2:38" x14ac:dyDescent="0.3">
      <c r="B38" s="63" t="s">
        <v>62</v>
      </c>
      <c r="C38" s="40"/>
      <c r="D38" s="78">
        <f>D36/2</f>
        <v>203.28045089481594</v>
      </c>
      <c r="E38" s="80"/>
      <c r="F38" s="69" t="s">
        <v>27</v>
      </c>
      <c r="G38" s="66">
        <f t="shared" ref="G38:AJ38" si="12">$D$38*G34</f>
        <v>203.28045089481594</v>
      </c>
      <c r="H38" s="66">
        <f t="shared" si="12"/>
        <v>204.29685314929</v>
      </c>
      <c r="I38" s="66">
        <f t="shared" si="12"/>
        <v>205.31833741503641</v>
      </c>
      <c r="J38" s="66">
        <f t="shared" si="12"/>
        <v>206.34492910211159</v>
      </c>
      <c r="K38" s="66">
        <f t="shared" si="12"/>
        <v>207.37665374762213</v>
      </c>
      <c r="L38" s="66">
        <f t="shared" si="12"/>
        <v>208.41353701636021</v>
      </c>
      <c r="M38" s="66">
        <f t="shared" si="12"/>
        <v>209.45560470144196</v>
      </c>
      <c r="N38" s="66">
        <f t="shared" si="12"/>
        <v>210.50288272494916</v>
      </c>
      <c r="O38" s="66">
        <f t="shared" si="12"/>
        <v>211.55539713857388</v>
      </c>
      <c r="P38" s="66">
        <f t="shared" si="12"/>
        <v>212.61317412426675</v>
      </c>
      <c r="Q38" s="66">
        <f t="shared" si="12"/>
        <v>213.67623999488802</v>
      </c>
      <c r="R38" s="66">
        <f t="shared" si="12"/>
        <v>214.74462119486245</v>
      </c>
      <c r="S38" s="66">
        <f t="shared" si="12"/>
        <v>215.81834430083674</v>
      </c>
      <c r="T38" s="66">
        <f t="shared" si="12"/>
        <v>216.89743602234091</v>
      </c>
      <c r="U38" s="66">
        <f t="shared" si="12"/>
        <v>217.98192320245258</v>
      </c>
      <c r="V38" s="66">
        <f t="shared" si="12"/>
        <v>219.07183281846483</v>
      </c>
      <c r="W38" s="66">
        <f t="shared" si="12"/>
        <v>220.16719198255711</v>
      </c>
      <c r="X38" s="66">
        <f t="shared" si="12"/>
        <v>221.2680279424699</v>
      </c>
      <c r="Y38" s="66">
        <f t="shared" si="12"/>
        <v>222.37436808218223</v>
      </c>
      <c r="Z38" s="66">
        <f t="shared" si="12"/>
        <v>223.48623992259311</v>
      </c>
      <c r="AA38" s="66">
        <f t="shared" si="12"/>
        <v>224.60367112220607</v>
      </c>
      <c r="AB38" s="66">
        <f t="shared" si="12"/>
        <v>225.72668947781708</v>
      </c>
      <c r="AC38" s="66">
        <f t="shared" si="12"/>
        <v>226.85532292520611</v>
      </c>
      <c r="AD38" s="66">
        <f t="shared" si="12"/>
        <v>227.98959953983214</v>
      </c>
      <c r="AE38" s="66">
        <f t="shared" si="12"/>
        <v>229.12954753753127</v>
      </c>
      <c r="AF38" s="66">
        <f t="shared" si="12"/>
        <v>230.27519527521889</v>
      </c>
      <c r="AG38" s="66">
        <f t="shared" si="12"/>
        <v>231.42657125159496</v>
      </c>
      <c r="AH38" s="66">
        <f t="shared" si="12"/>
        <v>232.5837041078529</v>
      </c>
      <c r="AI38" s="66">
        <f t="shared" si="12"/>
        <v>233.74662262839215</v>
      </c>
      <c r="AJ38" s="66">
        <f t="shared" si="12"/>
        <v>234.91535574153409</v>
      </c>
      <c r="AK38" s="66">
        <f>SUM(G38:AJ38)</f>
        <v>6561.8963250853003</v>
      </c>
      <c r="AL38" s="30"/>
    </row>
    <row r="39" spans="2:38" x14ac:dyDescent="0.3">
      <c r="B39" s="63"/>
      <c r="C39" s="40"/>
      <c r="D39" s="78"/>
      <c r="E39" s="81"/>
      <c r="F39" s="69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30"/>
    </row>
    <row r="40" spans="2:38" ht="15.6" x14ac:dyDescent="0.3">
      <c r="B40" s="59" t="s">
        <v>63</v>
      </c>
      <c r="C40" s="60"/>
      <c r="D40" s="60"/>
      <c r="E40" s="60"/>
      <c r="F40" s="61" t="s">
        <v>27</v>
      </c>
      <c r="G40" s="77">
        <f t="shared" ref="G40:AJ40" si="13">SUM(G36:G39)</f>
        <v>813.12180357926377</v>
      </c>
      <c r="H40" s="77">
        <f t="shared" si="13"/>
        <v>817.18741259716001</v>
      </c>
      <c r="I40" s="77">
        <f t="shared" si="13"/>
        <v>821.27334966014564</v>
      </c>
      <c r="J40" s="77">
        <f t="shared" si="13"/>
        <v>825.37971640844637</v>
      </c>
      <c r="K40" s="77">
        <f t="shared" si="13"/>
        <v>829.50661499048852</v>
      </c>
      <c r="L40" s="77">
        <f t="shared" si="13"/>
        <v>833.65414806544084</v>
      </c>
      <c r="M40" s="77">
        <f t="shared" si="13"/>
        <v>837.82241880576782</v>
      </c>
      <c r="N40" s="77">
        <f t="shared" si="13"/>
        <v>842.01153089979664</v>
      </c>
      <c r="O40" s="77">
        <f t="shared" si="13"/>
        <v>846.22158855429552</v>
      </c>
      <c r="P40" s="77">
        <f t="shared" si="13"/>
        <v>850.452696497067</v>
      </c>
      <c r="Q40" s="77">
        <f t="shared" si="13"/>
        <v>854.70495997955209</v>
      </c>
      <c r="R40" s="77">
        <f t="shared" si="13"/>
        <v>858.97848477944979</v>
      </c>
      <c r="S40" s="77">
        <f t="shared" si="13"/>
        <v>863.27337720334697</v>
      </c>
      <c r="T40" s="77">
        <f t="shared" si="13"/>
        <v>867.58974408936365</v>
      </c>
      <c r="U40" s="77">
        <f t="shared" si="13"/>
        <v>871.92769280981031</v>
      </c>
      <c r="V40" s="77">
        <f t="shared" si="13"/>
        <v>876.28733127385931</v>
      </c>
      <c r="W40" s="77">
        <f t="shared" si="13"/>
        <v>880.66876793022846</v>
      </c>
      <c r="X40" s="77">
        <f t="shared" si="13"/>
        <v>885.0721117698796</v>
      </c>
      <c r="Y40" s="77">
        <f t="shared" si="13"/>
        <v>889.49747232872892</v>
      </c>
      <c r="Z40" s="77">
        <f t="shared" si="13"/>
        <v>893.94495969037246</v>
      </c>
      <c r="AA40" s="77">
        <f t="shared" si="13"/>
        <v>898.41468448882426</v>
      </c>
      <c r="AB40" s="77">
        <f t="shared" si="13"/>
        <v>902.9067579112683</v>
      </c>
      <c r="AC40" s="77">
        <f t="shared" si="13"/>
        <v>907.42129170082444</v>
      </c>
      <c r="AD40" s="77">
        <f t="shared" si="13"/>
        <v>911.95839815932857</v>
      </c>
      <c r="AE40" s="77">
        <f t="shared" si="13"/>
        <v>916.51819015012506</v>
      </c>
      <c r="AF40" s="77">
        <f t="shared" si="13"/>
        <v>921.10078110087557</v>
      </c>
      <c r="AG40" s="77">
        <f t="shared" si="13"/>
        <v>925.70628500637986</v>
      </c>
      <c r="AH40" s="77">
        <f t="shared" si="13"/>
        <v>930.33481643141158</v>
      </c>
      <c r="AI40" s="77">
        <f t="shared" si="13"/>
        <v>934.98649051356858</v>
      </c>
      <c r="AJ40" s="77">
        <f t="shared" si="13"/>
        <v>939.66142296613634</v>
      </c>
      <c r="AK40" s="77">
        <f>SUM(G40:AJ40)</f>
        <v>26247.585300341201</v>
      </c>
      <c r="AL40" s="62"/>
    </row>
    <row r="41" spans="2:38" x14ac:dyDescent="0.3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2:38" ht="15.6" x14ac:dyDescent="0.3">
      <c r="B42" s="59" t="s">
        <v>64</v>
      </c>
      <c r="C42" s="60"/>
      <c r="D42" s="60"/>
      <c r="E42" s="60"/>
      <c r="F42" s="61" t="s">
        <v>27</v>
      </c>
      <c r="G42" s="77">
        <f t="shared" ref="G42:AJ42" si="14">G35-G40</f>
        <v>918.15003654158545</v>
      </c>
      <c r="H42" s="77">
        <f t="shared" si="14"/>
        <v>914.08442752368921</v>
      </c>
      <c r="I42" s="77">
        <f t="shared" si="14"/>
        <v>909.99849046070358</v>
      </c>
      <c r="J42" s="77">
        <f t="shared" si="14"/>
        <v>905.89212371240285</v>
      </c>
      <c r="K42" s="77">
        <f t="shared" si="14"/>
        <v>901.7652251303607</v>
      </c>
      <c r="L42" s="77">
        <f t="shared" si="14"/>
        <v>897.61769205540838</v>
      </c>
      <c r="M42" s="77">
        <f t="shared" si="14"/>
        <v>893.44942131508139</v>
      </c>
      <c r="N42" s="77">
        <f t="shared" si="14"/>
        <v>889.26030922105258</v>
      </c>
      <c r="O42" s="77">
        <f t="shared" si="14"/>
        <v>885.0502515665537</v>
      </c>
      <c r="P42" s="77">
        <f t="shared" si="14"/>
        <v>880.81914362378222</v>
      </c>
      <c r="Q42" s="77">
        <f t="shared" si="14"/>
        <v>876.56688014129713</v>
      </c>
      <c r="R42" s="77">
        <f t="shared" si="14"/>
        <v>872.29335534139943</v>
      </c>
      <c r="S42" s="77">
        <f t="shared" si="14"/>
        <v>867.99846291750225</v>
      </c>
      <c r="T42" s="77">
        <f t="shared" si="14"/>
        <v>863.68209603148557</v>
      </c>
      <c r="U42" s="77">
        <f t="shared" si="14"/>
        <v>859.34414731103891</v>
      </c>
      <c r="V42" s="77">
        <f t="shared" si="14"/>
        <v>854.98450884698991</v>
      </c>
      <c r="W42" s="77">
        <f t="shared" si="14"/>
        <v>850.60307219062076</v>
      </c>
      <c r="X42" s="77">
        <f t="shared" si="14"/>
        <v>846.19972835096962</v>
      </c>
      <c r="Y42" s="77">
        <f t="shared" si="14"/>
        <v>841.7743677921203</v>
      </c>
      <c r="Z42" s="77">
        <f t="shared" si="14"/>
        <v>837.32688043047676</v>
      </c>
      <c r="AA42" s="77">
        <f t="shared" si="14"/>
        <v>832.85715563202496</v>
      </c>
      <c r="AB42" s="77">
        <f t="shared" si="14"/>
        <v>828.36508220958092</v>
      </c>
      <c r="AC42" s="77">
        <f t="shared" si="14"/>
        <v>823.85054842002478</v>
      </c>
      <c r="AD42" s="77">
        <f t="shared" si="14"/>
        <v>819.31344196152065</v>
      </c>
      <c r="AE42" s="77">
        <f t="shared" si="14"/>
        <v>814.75364997072415</v>
      </c>
      <c r="AF42" s="77">
        <f t="shared" si="14"/>
        <v>810.17105901997365</v>
      </c>
      <c r="AG42" s="77">
        <f t="shared" si="14"/>
        <v>805.56555511446936</v>
      </c>
      <c r="AH42" s="77">
        <f t="shared" si="14"/>
        <v>800.93702368943764</v>
      </c>
      <c r="AI42" s="77">
        <f t="shared" si="14"/>
        <v>796.28534960728064</v>
      </c>
      <c r="AJ42" s="77">
        <f t="shared" si="14"/>
        <v>791.61041715471288</v>
      </c>
      <c r="AK42" s="77">
        <f>SUM(G42:AJ42)</f>
        <v>25690.569903284268</v>
      </c>
      <c r="AL42" s="62"/>
    </row>
    <row r="43" spans="2:38" x14ac:dyDescent="0.3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2:38" x14ac:dyDescent="0.3">
      <c r="B44" s="63" t="s">
        <v>65</v>
      </c>
      <c r="C44" s="63"/>
      <c r="D44" s="63"/>
      <c r="E44" s="63"/>
      <c r="F44" s="69" t="s">
        <v>27</v>
      </c>
      <c r="G44" s="66">
        <f t="shared" ref="G44:AJ44" si="15">IF(G23=$E$15,$I$3/12*11,$I$3)</f>
        <v>0</v>
      </c>
      <c r="H44" s="66">
        <f t="shared" si="15"/>
        <v>0</v>
      </c>
      <c r="I44" s="66">
        <f t="shared" si="15"/>
        <v>0</v>
      </c>
      <c r="J44" s="66">
        <f t="shared" si="15"/>
        <v>0</v>
      </c>
      <c r="K44" s="66">
        <f t="shared" si="15"/>
        <v>0</v>
      </c>
      <c r="L44" s="66">
        <f t="shared" si="15"/>
        <v>0</v>
      </c>
      <c r="M44" s="66">
        <f t="shared" si="15"/>
        <v>0</v>
      </c>
      <c r="N44" s="66">
        <f t="shared" si="15"/>
        <v>0</v>
      </c>
      <c r="O44" s="66">
        <f t="shared" si="15"/>
        <v>0</v>
      </c>
      <c r="P44" s="66">
        <f t="shared" si="15"/>
        <v>0</v>
      </c>
      <c r="Q44" s="66">
        <f t="shared" si="15"/>
        <v>0</v>
      </c>
      <c r="R44" s="66">
        <f t="shared" si="15"/>
        <v>0</v>
      </c>
      <c r="S44" s="66">
        <f t="shared" si="15"/>
        <v>0</v>
      </c>
      <c r="T44" s="66">
        <f t="shared" si="15"/>
        <v>0</v>
      </c>
      <c r="U44" s="66">
        <f t="shared" si="15"/>
        <v>0</v>
      </c>
      <c r="V44" s="66">
        <f t="shared" si="15"/>
        <v>0</v>
      </c>
      <c r="W44" s="66">
        <f t="shared" si="15"/>
        <v>0</v>
      </c>
      <c r="X44" s="66">
        <f t="shared" si="15"/>
        <v>0</v>
      </c>
      <c r="Y44" s="66">
        <f t="shared" si="15"/>
        <v>0</v>
      </c>
      <c r="Z44" s="66">
        <f t="shared" si="15"/>
        <v>0</v>
      </c>
      <c r="AA44" s="66">
        <f t="shared" si="15"/>
        <v>0</v>
      </c>
      <c r="AB44" s="66">
        <f t="shared" si="15"/>
        <v>0</v>
      </c>
      <c r="AC44" s="66">
        <f t="shared" si="15"/>
        <v>0</v>
      </c>
      <c r="AD44" s="66">
        <f t="shared" si="15"/>
        <v>0</v>
      </c>
      <c r="AE44" s="66">
        <f t="shared" si="15"/>
        <v>0</v>
      </c>
      <c r="AF44" s="66">
        <f t="shared" si="15"/>
        <v>0</v>
      </c>
      <c r="AG44" s="66">
        <f t="shared" si="15"/>
        <v>0</v>
      </c>
      <c r="AH44" s="66">
        <f t="shared" si="15"/>
        <v>0</v>
      </c>
      <c r="AI44" s="66">
        <f t="shared" si="15"/>
        <v>0</v>
      </c>
      <c r="AJ44" s="66">
        <f t="shared" si="15"/>
        <v>0</v>
      </c>
      <c r="AK44" s="66">
        <v>0</v>
      </c>
      <c r="AL44" s="30"/>
    </row>
    <row r="45" spans="2:38" x14ac:dyDescent="0.3">
      <c r="B45" s="63" t="s">
        <v>66</v>
      </c>
      <c r="C45" s="63"/>
      <c r="D45" s="63"/>
      <c r="E45" s="63"/>
      <c r="F45" s="69" t="s">
        <v>27</v>
      </c>
      <c r="G45" s="66">
        <f>-$C$10/$E$10</f>
        <v>-2500</v>
      </c>
      <c r="H45" s="66">
        <f t="shared" ref="H45:AJ45" si="16">-$C$10/$E$10</f>
        <v>-2500</v>
      </c>
      <c r="I45" s="66">
        <f t="shared" si="16"/>
        <v>-2500</v>
      </c>
      <c r="J45" s="66">
        <f t="shared" si="16"/>
        <v>-2500</v>
      </c>
      <c r="K45" s="66">
        <f t="shared" si="16"/>
        <v>-2500</v>
      </c>
      <c r="L45" s="66">
        <f t="shared" si="16"/>
        <v>-2500</v>
      </c>
      <c r="M45" s="66">
        <f t="shared" si="16"/>
        <v>-2500</v>
      </c>
      <c r="N45" s="66">
        <f t="shared" si="16"/>
        <v>-2500</v>
      </c>
      <c r="O45" s="66">
        <f t="shared" si="16"/>
        <v>-2500</v>
      </c>
      <c r="P45" s="66">
        <f t="shared" si="16"/>
        <v>-2500</v>
      </c>
      <c r="Q45" s="66">
        <f t="shared" si="16"/>
        <v>-2500</v>
      </c>
      <c r="R45" s="66">
        <f t="shared" si="16"/>
        <v>-2500</v>
      </c>
      <c r="S45" s="66">
        <f t="shared" si="16"/>
        <v>-2500</v>
      </c>
      <c r="T45" s="66">
        <f t="shared" si="16"/>
        <v>-2500</v>
      </c>
      <c r="U45" s="66">
        <f t="shared" si="16"/>
        <v>-2500</v>
      </c>
      <c r="V45" s="66">
        <f t="shared" si="16"/>
        <v>-2500</v>
      </c>
      <c r="W45" s="66">
        <f t="shared" si="16"/>
        <v>-2500</v>
      </c>
      <c r="X45" s="66">
        <f t="shared" si="16"/>
        <v>-2500</v>
      </c>
      <c r="Y45" s="66">
        <f t="shared" si="16"/>
        <v>-2500</v>
      </c>
      <c r="Z45" s="66">
        <f t="shared" si="16"/>
        <v>-2500</v>
      </c>
      <c r="AA45" s="66">
        <f t="shared" si="16"/>
        <v>-2500</v>
      </c>
      <c r="AB45" s="66">
        <f t="shared" si="16"/>
        <v>-2500</v>
      </c>
      <c r="AC45" s="66">
        <f t="shared" si="16"/>
        <v>-2500</v>
      </c>
      <c r="AD45" s="66">
        <f t="shared" si="16"/>
        <v>-2500</v>
      </c>
      <c r="AE45" s="66">
        <f t="shared" si="16"/>
        <v>-2500</v>
      </c>
      <c r="AF45" s="66">
        <f t="shared" si="16"/>
        <v>-2500</v>
      </c>
      <c r="AG45" s="66">
        <f t="shared" si="16"/>
        <v>-2500</v>
      </c>
      <c r="AH45" s="66">
        <f t="shared" si="16"/>
        <v>-2500</v>
      </c>
      <c r="AI45" s="66">
        <f t="shared" si="16"/>
        <v>-2500</v>
      </c>
      <c r="AJ45" s="66">
        <f t="shared" si="16"/>
        <v>-2500</v>
      </c>
      <c r="AK45" s="66">
        <v>0</v>
      </c>
      <c r="AL45" s="30"/>
    </row>
    <row r="46" spans="2:38" x14ac:dyDescent="0.3">
      <c r="B46" s="63"/>
      <c r="C46" s="63"/>
      <c r="D46" s="63"/>
      <c r="E46" s="63"/>
      <c r="F46" s="69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30"/>
    </row>
    <row r="47" spans="2:38" x14ac:dyDescent="0.3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2:38" ht="15.6" x14ac:dyDescent="0.3">
      <c r="B48" s="59" t="s">
        <v>67</v>
      </c>
      <c r="C48" s="60"/>
      <c r="D48" s="60"/>
      <c r="E48" s="60"/>
      <c r="F48" s="61" t="s">
        <v>27</v>
      </c>
      <c r="G48" s="108">
        <f t="shared" ref="G48:AJ48" si="17">G42+G44+G45+G46</f>
        <v>-1581.8499634584145</v>
      </c>
      <c r="H48" s="108">
        <f t="shared" si="17"/>
        <v>-1585.9155724763109</v>
      </c>
      <c r="I48" s="108">
        <f t="shared" si="17"/>
        <v>-1590.0015095392964</v>
      </c>
      <c r="J48" s="108">
        <f t="shared" si="17"/>
        <v>-1594.1078762875973</v>
      </c>
      <c r="K48" s="108">
        <f t="shared" si="17"/>
        <v>-1598.2347748696393</v>
      </c>
      <c r="L48" s="108">
        <f t="shared" si="17"/>
        <v>-1602.3823079445915</v>
      </c>
      <c r="M48" s="108">
        <f t="shared" si="17"/>
        <v>-1606.5505786849185</v>
      </c>
      <c r="N48" s="108">
        <f t="shared" si="17"/>
        <v>-1610.7396907789475</v>
      </c>
      <c r="O48" s="108">
        <f t="shared" si="17"/>
        <v>-1614.9497484334463</v>
      </c>
      <c r="P48" s="108">
        <f t="shared" si="17"/>
        <v>-1619.1808563762179</v>
      </c>
      <c r="Q48" s="108">
        <f t="shared" si="17"/>
        <v>-1623.4331198587029</v>
      </c>
      <c r="R48" s="108">
        <f t="shared" si="17"/>
        <v>-1627.7066446586005</v>
      </c>
      <c r="S48" s="108">
        <f t="shared" si="17"/>
        <v>-1632.0015370824976</v>
      </c>
      <c r="T48" s="108">
        <f t="shared" si="17"/>
        <v>-1636.3179039685144</v>
      </c>
      <c r="U48" s="108">
        <f t="shared" si="17"/>
        <v>-1640.6558526889612</v>
      </c>
      <c r="V48" s="108">
        <f t="shared" si="17"/>
        <v>-1645.0154911530101</v>
      </c>
      <c r="W48" s="108">
        <f t="shared" si="17"/>
        <v>-1649.3969278093791</v>
      </c>
      <c r="X48" s="108">
        <f t="shared" si="17"/>
        <v>-1653.8002716490305</v>
      </c>
      <c r="Y48" s="108">
        <f t="shared" si="17"/>
        <v>-1658.2256322078797</v>
      </c>
      <c r="Z48" s="108">
        <f t="shared" si="17"/>
        <v>-1662.6731195695234</v>
      </c>
      <c r="AA48" s="108">
        <f t="shared" si="17"/>
        <v>-1667.1428443679752</v>
      </c>
      <c r="AB48" s="108">
        <f t="shared" si="17"/>
        <v>-1671.634917790419</v>
      </c>
      <c r="AC48" s="108">
        <f t="shared" si="17"/>
        <v>-1676.1494515799752</v>
      </c>
      <c r="AD48" s="108">
        <f t="shared" si="17"/>
        <v>-1680.6865580384792</v>
      </c>
      <c r="AE48" s="108">
        <f t="shared" si="17"/>
        <v>-1685.2463500292758</v>
      </c>
      <c r="AF48" s="108">
        <f t="shared" si="17"/>
        <v>-1689.8289409800263</v>
      </c>
      <c r="AG48" s="108">
        <f t="shared" si="17"/>
        <v>-1694.4344448855306</v>
      </c>
      <c r="AH48" s="108">
        <f t="shared" si="17"/>
        <v>-1699.0629763105624</v>
      </c>
      <c r="AI48" s="108">
        <f t="shared" si="17"/>
        <v>-1703.7146503927192</v>
      </c>
      <c r="AJ48" s="108">
        <f t="shared" si="17"/>
        <v>-1708.3895828452871</v>
      </c>
      <c r="AK48" s="108">
        <f>SUM(G48:AJ48)</f>
        <v>-49309.430096715732</v>
      </c>
      <c r="AL48" s="62"/>
    </row>
    <row r="49" spans="2:38" x14ac:dyDescent="0.3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2:38" x14ac:dyDescent="0.3">
      <c r="B50" s="63" t="s">
        <v>68</v>
      </c>
      <c r="C50" s="63"/>
      <c r="D50" s="63"/>
      <c r="E50" s="63"/>
      <c r="F50" s="65" t="s">
        <v>27</v>
      </c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>
        <f>SUM(G50:AJ50)</f>
        <v>0</v>
      </c>
      <c r="AL50" s="30"/>
    </row>
    <row r="51" spans="2:38" x14ac:dyDescent="0.3">
      <c r="B51" s="63" t="s">
        <v>69</v>
      </c>
      <c r="C51" s="63"/>
      <c r="D51" s="63"/>
      <c r="E51" s="63"/>
      <c r="F51" s="65" t="s">
        <v>27</v>
      </c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>
        <f>SUM(G51:AJ51)</f>
        <v>0</v>
      </c>
      <c r="AL51" s="30"/>
    </row>
    <row r="52" spans="2:38" ht="16.8" x14ac:dyDescent="0.4">
      <c r="B52" s="63" t="s">
        <v>40</v>
      </c>
      <c r="C52" s="63"/>
      <c r="D52" s="82"/>
      <c r="E52" s="83">
        <f>+C7/2.1*0.02*1.05*65*I10*0.05</f>
        <v>25.837500000000002</v>
      </c>
      <c r="F52" s="65" t="s">
        <v>27</v>
      </c>
      <c r="G52" s="66">
        <f>$E$52</f>
        <v>25.837500000000002</v>
      </c>
      <c r="H52" s="66">
        <f t="shared" ref="H52:AJ52" si="18">$E$52</f>
        <v>25.837500000000002</v>
      </c>
      <c r="I52" s="66">
        <f t="shared" si="18"/>
        <v>25.837500000000002</v>
      </c>
      <c r="J52" s="66">
        <f t="shared" si="18"/>
        <v>25.837500000000002</v>
      </c>
      <c r="K52" s="66">
        <f t="shared" si="18"/>
        <v>25.837500000000002</v>
      </c>
      <c r="L52" s="66">
        <f t="shared" si="18"/>
        <v>25.837500000000002</v>
      </c>
      <c r="M52" s="66">
        <f t="shared" si="18"/>
        <v>25.837500000000002</v>
      </c>
      <c r="N52" s="66">
        <f t="shared" si="18"/>
        <v>25.837500000000002</v>
      </c>
      <c r="O52" s="66">
        <f t="shared" si="18"/>
        <v>25.837500000000002</v>
      </c>
      <c r="P52" s="66">
        <f t="shared" si="18"/>
        <v>25.837500000000002</v>
      </c>
      <c r="Q52" s="66">
        <f t="shared" si="18"/>
        <v>25.837500000000002</v>
      </c>
      <c r="R52" s="66">
        <f t="shared" si="18"/>
        <v>25.837500000000002</v>
      </c>
      <c r="S52" s="66">
        <f t="shared" si="18"/>
        <v>25.837500000000002</v>
      </c>
      <c r="T52" s="66">
        <f t="shared" si="18"/>
        <v>25.837500000000002</v>
      </c>
      <c r="U52" s="66">
        <f t="shared" si="18"/>
        <v>25.837500000000002</v>
      </c>
      <c r="V52" s="66">
        <f t="shared" si="18"/>
        <v>25.837500000000002</v>
      </c>
      <c r="W52" s="66">
        <f t="shared" si="18"/>
        <v>25.837500000000002</v>
      </c>
      <c r="X52" s="66">
        <f t="shared" si="18"/>
        <v>25.837500000000002</v>
      </c>
      <c r="Y52" s="66">
        <f t="shared" si="18"/>
        <v>25.837500000000002</v>
      </c>
      <c r="Z52" s="66">
        <f t="shared" si="18"/>
        <v>25.837500000000002</v>
      </c>
      <c r="AA52" s="66">
        <f t="shared" si="18"/>
        <v>25.837500000000002</v>
      </c>
      <c r="AB52" s="66">
        <f t="shared" si="18"/>
        <v>25.837500000000002</v>
      </c>
      <c r="AC52" s="66">
        <f t="shared" si="18"/>
        <v>25.837500000000002</v>
      </c>
      <c r="AD52" s="66">
        <f t="shared" si="18"/>
        <v>25.837500000000002</v>
      </c>
      <c r="AE52" s="66">
        <f t="shared" si="18"/>
        <v>25.837500000000002</v>
      </c>
      <c r="AF52" s="66">
        <f t="shared" si="18"/>
        <v>25.837500000000002</v>
      </c>
      <c r="AG52" s="66">
        <f t="shared" si="18"/>
        <v>25.837500000000002</v>
      </c>
      <c r="AH52" s="66">
        <f t="shared" si="18"/>
        <v>25.837500000000002</v>
      </c>
      <c r="AI52" s="66">
        <f t="shared" si="18"/>
        <v>25.837500000000002</v>
      </c>
      <c r="AJ52" s="66">
        <f t="shared" si="18"/>
        <v>25.837500000000002</v>
      </c>
      <c r="AK52" s="66">
        <f>SUM(G52:AJ52)</f>
        <v>775.12499999999955</v>
      </c>
      <c r="AL52" s="30"/>
    </row>
    <row r="53" spans="2:38" x14ac:dyDescent="0.3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2:38" ht="15.6" x14ac:dyDescent="0.3">
      <c r="B54" s="59" t="s">
        <v>70</v>
      </c>
      <c r="C54" s="60"/>
      <c r="D54" s="60"/>
      <c r="E54" s="60"/>
      <c r="F54" s="84">
        <f>-C10</f>
        <v>-75000</v>
      </c>
      <c r="G54" s="77">
        <f t="shared" ref="G54:AJ54" si="19">G48-G50-G51-G52-G45</f>
        <v>892.31253654158536</v>
      </c>
      <c r="H54" s="77">
        <f t="shared" si="19"/>
        <v>888.24692752368901</v>
      </c>
      <c r="I54" s="77">
        <f t="shared" si="19"/>
        <v>884.16099046070349</v>
      </c>
      <c r="J54" s="77">
        <f t="shared" si="19"/>
        <v>880.05462371240264</v>
      </c>
      <c r="K54" s="77">
        <f t="shared" si="19"/>
        <v>875.92772513036061</v>
      </c>
      <c r="L54" s="77">
        <f t="shared" si="19"/>
        <v>871.78019205540841</v>
      </c>
      <c r="M54" s="77">
        <f t="shared" si="19"/>
        <v>867.61192131508142</v>
      </c>
      <c r="N54" s="77">
        <f t="shared" si="19"/>
        <v>863.42280922105238</v>
      </c>
      <c r="O54" s="77">
        <f t="shared" si="19"/>
        <v>859.21275156655361</v>
      </c>
      <c r="P54" s="77">
        <f t="shared" si="19"/>
        <v>854.98164362378202</v>
      </c>
      <c r="Q54" s="77">
        <f t="shared" si="19"/>
        <v>850.72938014129704</v>
      </c>
      <c r="R54" s="77">
        <f t="shared" si="19"/>
        <v>846.45585534139946</v>
      </c>
      <c r="S54" s="77">
        <f t="shared" si="19"/>
        <v>842.16096291750227</v>
      </c>
      <c r="T54" s="77">
        <f t="shared" si="19"/>
        <v>837.84459603148548</v>
      </c>
      <c r="U54" s="77">
        <f t="shared" si="19"/>
        <v>833.50664731103871</v>
      </c>
      <c r="V54" s="77">
        <f t="shared" si="19"/>
        <v>829.14700884698982</v>
      </c>
      <c r="W54" s="77">
        <f t="shared" si="19"/>
        <v>824.76557219062079</v>
      </c>
      <c r="X54" s="77">
        <f t="shared" si="19"/>
        <v>820.36222835096942</v>
      </c>
      <c r="Y54" s="77">
        <f t="shared" si="19"/>
        <v>815.93686779212021</v>
      </c>
      <c r="Z54" s="77">
        <f t="shared" si="19"/>
        <v>811.48938043047656</v>
      </c>
      <c r="AA54" s="77">
        <f t="shared" si="19"/>
        <v>807.01965563202475</v>
      </c>
      <c r="AB54" s="77">
        <f t="shared" si="19"/>
        <v>802.52758220958094</v>
      </c>
      <c r="AC54" s="77">
        <f t="shared" si="19"/>
        <v>798.01304842002469</v>
      </c>
      <c r="AD54" s="77">
        <f t="shared" si="19"/>
        <v>793.47594196152068</v>
      </c>
      <c r="AE54" s="77">
        <f t="shared" si="19"/>
        <v>788.91614997072406</v>
      </c>
      <c r="AF54" s="77">
        <f t="shared" si="19"/>
        <v>784.33355901997356</v>
      </c>
      <c r="AG54" s="77">
        <f t="shared" si="19"/>
        <v>779.72805511446927</v>
      </c>
      <c r="AH54" s="77">
        <f t="shared" si="19"/>
        <v>775.09952368943755</v>
      </c>
      <c r="AI54" s="77">
        <f t="shared" si="19"/>
        <v>770.44784960728066</v>
      </c>
      <c r="AJ54" s="77">
        <f t="shared" si="19"/>
        <v>765.77291715471279</v>
      </c>
      <c r="AK54" s="77">
        <f>SUM(F54:AJ54)</f>
        <v>-50084.555096715718</v>
      </c>
      <c r="AL54" s="62"/>
    </row>
    <row r="55" spans="2:38" x14ac:dyDescent="0.3">
      <c r="B55" s="30"/>
      <c r="C55" s="30"/>
      <c r="D55" s="30"/>
      <c r="E55" s="30"/>
      <c r="F55" s="30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2:38" ht="15.6" x14ac:dyDescent="0.3">
      <c r="B56" s="59" t="s">
        <v>71</v>
      </c>
      <c r="C56" s="85">
        <f>+F54</f>
        <v>-75000</v>
      </c>
      <c r="D56" s="86"/>
      <c r="E56" s="86"/>
      <c r="F56" s="87"/>
      <c r="G56" s="85">
        <f>F54+G54</f>
        <v>-74107.687463458409</v>
      </c>
      <c r="H56" s="85">
        <f t="shared" ref="H56:AD56" si="20">+G56+H54</f>
        <v>-73219.440535934715</v>
      </c>
      <c r="I56" s="85">
        <f t="shared" si="20"/>
        <v>-72335.279545474012</v>
      </c>
      <c r="J56" s="85">
        <f t="shared" si="20"/>
        <v>-71455.224921761604</v>
      </c>
      <c r="K56" s="85">
        <f t="shared" si="20"/>
        <v>-70579.297196631247</v>
      </c>
      <c r="L56" s="85">
        <f t="shared" si="20"/>
        <v>-69707.517004575842</v>
      </c>
      <c r="M56" s="85">
        <f t="shared" si="20"/>
        <v>-68839.905083260761</v>
      </c>
      <c r="N56" s="85">
        <f t="shared" si="20"/>
        <v>-67976.482274039707</v>
      </c>
      <c r="O56" s="85">
        <f t="shared" si="20"/>
        <v>-67117.269522473158</v>
      </c>
      <c r="P56" s="85">
        <f t="shared" si="20"/>
        <v>-66262.287878849369</v>
      </c>
      <c r="Q56" s="85">
        <f t="shared" si="20"/>
        <v>-65411.558498708073</v>
      </c>
      <c r="R56" s="85">
        <f t="shared" si="20"/>
        <v>-64565.10264336667</v>
      </c>
      <c r="S56" s="85">
        <f t="shared" si="20"/>
        <v>-63722.94168044917</v>
      </c>
      <c r="T56" s="85">
        <f t="shared" si="20"/>
        <v>-62885.097084417685</v>
      </c>
      <c r="U56" s="85">
        <f t="shared" si="20"/>
        <v>-62051.590437106643</v>
      </c>
      <c r="V56" s="85">
        <f t="shared" si="20"/>
        <v>-61222.443428259656</v>
      </c>
      <c r="W56" s="85">
        <f t="shared" si="20"/>
        <v>-60397.677856069036</v>
      </c>
      <c r="X56" s="85">
        <f t="shared" si="20"/>
        <v>-59577.315627718068</v>
      </c>
      <c r="Y56" s="85">
        <f t="shared" si="20"/>
        <v>-58761.378759925945</v>
      </c>
      <c r="Z56" s="85">
        <f t="shared" si="20"/>
        <v>-57949.889379495471</v>
      </c>
      <c r="AA56" s="85">
        <f t="shared" si="20"/>
        <v>-57142.869723863449</v>
      </c>
      <c r="AB56" s="85">
        <f t="shared" si="20"/>
        <v>-56340.342141653869</v>
      </c>
      <c r="AC56" s="85">
        <f t="shared" si="20"/>
        <v>-55542.329093233842</v>
      </c>
      <c r="AD56" s="85">
        <f t="shared" si="20"/>
        <v>-54748.85315127232</v>
      </c>
      <c r="AE56" s="85">
        <f t="shared" ref="AE56:AJ56" si="21">+AD56+AE54</f>
        <v>-53959.937001301594</v>
      </c>
      <c r="AF56" s="85">
        <f t="shared" si="21"/>
        <v>-53175.603442281623</v>
      </c>
      <c r="AG56" s="85">
        <f t="shared" si="21"/>
        <v>-52395.875387167151</v>
      </c>
      <c r="AH56" s="85">
        <f t="shared" si="21"/>
        <v>-51620.775863477713</v>
      </c>
      <c r="AI56" s="85">
        <f t="shared" si="21"/>
        <v>-50850.328013870429</v>
      </c>
      <c r="AJ56" s="85">
        <f t="shared" si="21"/>
        <v>-50084.555096715718</v>
      </c>
      <c r="AK56" s="30"/>
      <c r="AL56" s="30"/>
    </row>
    <row r="57" spans="2:38" x14ac:dyDescent="0.3">
      <c r="B57" s="30"/>
      <c r="C57" s="30"/>
      <c r="D57" s="30"/>
      <c r="E57" s="30"/>
      <c r="F57" s="30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2:38" x14ac:dyDescent="0.3">
      <c r="B58" s="30"/>
      <c r="C58" s="30"/>
      <c r="D58" s="30"/>
      <c r="E58" s="30"/>
      <c r="F58" s="30"/>
      <c r="G58" s="3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2:38" ht="15.6" x14ac:dyDescent="0.3">
      <c r="B59" s="59" t="s">
        <v>72</v>
      </c>
      <c r="C59" s="60"/>
      <c r="D59" s="60"/>
      <c r="E59" s="60"/>
      <c r="F59" s="60"/>
      <c r="G59" s="109">
        <f>AK54</f>
        <v>-50084.555096715718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62"/>
    </row>
    <row r="60" spans="2:38" ht="15.6" x14ac:dyDescent="0.3">
      <c r="B60" s="30"/>
      <c r="C60" s="30"/>
      <c r="D60" s="30"/>
      <c r="E60" s="30"/>
      <c r="F60" s="30"/>
      <c r="G60" s="31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30"/>
    </row>
    <row r="61" spans="2:38" ht="15.6" x14ac:dyDescent="0.3">
      <c r="B61" s="30"/>
      <c r="C61" s="30"/>
      <c r="D61" s="30"/>
      <c r="E61" s="30"/>
      <c r="F61" s="30"/>
      <c r="G61" s="31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30"/>
    </row>
    <row r="62" spans="2:38" ht="15.6" x14ac:dyDescent="0.3">
      <c r="B62" s="59" t="s">
        <v>73</v>
      </c>
      <c r="C62" s="60"/>
      <c r="D62" s="60"/>
      <c r="E62" s="60"/>
      <c r="F62" s="60"/>
      <c r="G62" s="89">
        <f>G42/C8</f>
        <v>1.224200048722114E-2</v>
      </c>
      <c r="H62" s="62"/>
      <c r="I62" s="90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5" thickBot="1" x14ac:dyDescent="0.35">
      <c r="B63" s="30"/>
      <c r="C63" s="30"/>
      <c r="D63" s="30"/>
      <c r="E63" s="30"/>
      <c r="F63" s="30"/>
      <c r="G63" s="31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</row>
    <row r="64" spans="2:38" ht="16.2" thickBot="1" x14ac:dyDescent="0.35">
      <c r="B64" s="91" t="s">
        <v>74</v>
      </c>
      <c r="C64" s="92"/>
      <c r="D64" s="92"/>
      <c r="E64" s="92"/>
      <c r="F64" s="92"/>
      <c r="G64" s="93">
        <f>G54/C10</f>
        <v>1.1897500487221139E-2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2:38" x14ac:dyDescent="0.3">
      <c r="B65" s="30"/>
      <c r="C65" s="30"/>
      <c r="D65" s="30"/>
      <c r="E65" s="30"/>
      <c r="F65" s="30"/>
      <c r="G65" s="31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</row>
    <row r="66" spans="2:38" ht="15.6" x14ac:dyDescent="0.3">
      <c r="B66" s="94" t="s">
        <v>75</v>
      </c>
      <c r="C66" s="95"/>
      <c r="D66" s="95"/>
      <c r="E66" s="95"/>
      <c r="F66" s="95"/>
      <c r="G66" s="96">
        <f>COUNTIF(G56:AJ56,"&lt;0")+1</f>
        <v>31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2:38" x14ac:dyDescent="0.3">
      <c r="B67" s="97"/>
      <c r="C67" s="98"/>
      <c r="D67" s="98"/>
      <c r="E67" s="98"/>
      <c r="F67" s="98"/>
      <c r="G67" s="99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</row>
    <row r="68" spans="2:38" x14ac:dyDescent="0.3">
      <c r="B68" s="56" t="s">
        <v>76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</row>
    <row r="69" spans="2:38" x14ac:dyDescent="0.3">
      <c r="B69" s="56" t="s">
        <v>77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</row>
    <row r="70" spans="2:38" x14ac:dyDescent="0.3">
      <c r="B70" s="56" t="s">
        <v>78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</row>
    <row r="71" spans="2:38" x14ac:dyDescent="0.3">
      <c r="B71" s="56" t="s">
        <v>79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</row>
    <row r="72" spans="2:38" x14ac:dyDescent="0.3">
      <c r="B72" s="10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</row>
  </sheetData>
  <dataValidations disablePrompts="1" count="1">
    <dataValidation type="list" allowBlank="1" showInputMessage="1" showErrorMessage="1" sqref="C17:C21" xr:uid="{D23E7AD1-4397-40FD-BCB2-8A07B5E7E880}">
      <formula1>"180,200"</formula1>
    </dataValidation>
  </dataValidations>
  <hyperlinks>
    <hyperlink ref="D11" r:id="rId1" xr:uid="{B1F6F5EB-4C51-43D1-B0AE-FA0BCF8968C7}"/>
  </hyperlinks>
  <pageMargins left="0.7" right="0.7" top="0.75" bottom="0.75" header="0.3" footer="0.3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8D795-C86C-4E76-B388-3C0257803BDF}">
  <dimension ref="B1:AL81"/>
  <sheetViews>
    <sheetView tabSelected="1" topLeftCell="A43" zoomScale="60" zoomScaleNormal="60" workbookViewId="0">
      <selection activeCell="G64" sqref="G64"/>
    </sheetView>
  </sheetViews>
  <sheetFormatPr defaultRowHeight="14.4" x14ac:dyDescent="0.3"/>
  <cols>
    <col min="1" max="1" width="20.77734375" customWidth="1"/>
    <col min="2" max="8" width="15.77734375" customWidth="1"/>
    <col min="9" max="38" width="20.77734375" customWidth="1"/>
  </cols>
  <sheetData>
    <row r="1" spans="2:38" x14ac:dyDescent="0.3">
      <c r="B1" s="29"/>
      <c r="C1" s="30"/>
      <c r="D1" s="30"/>
      <c r="E1" s="30"/>
      <c r="F1" s="30"/>
      <c r="G1" s="31"/>
      <c r="H1" s="32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</row>
    <row r="2" spans="2:38" ht="15.6" x14ac:dyDescent="0.3">
      <c r="B2" s="34" t="s">
        <v>24</v>
      </c>
      <c r="C2" s="35">
        <v>60</v>
      </c>
      <c r="D2" s="36" t="s">
        <v>25</v>
      </c>
      <c r="E2" s="37"/>
      <c r="F2" s="37"/>
      <c r="G2" s="38"/>
      <c r="H2" s="37"/>
      <c r="I2" s="37"/>
      <c r="J2" s="37"/>
      <c r="K2" s="37"/>
      <c r="L2" s="33"/>
      <c r="M2" s="33"/>
      <c r="N2" s="33"/>
      <c r="O2" s="33"/>
      <c r="P2" s="33"/>
      <c r="Q2" s="33"/>
      <c r="R2" s="33"/>
      <c r="S2" s="33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</row>
    <row r="3" spans="2:38" ht="15.6" x14ac:dyDescent="0.3">
      <c r="B3" s="34"/>
      <c r="C3" s="39"/>
      <c r="D3" s="36"/>
      <c r="E3" s="30"/>
      <c r="F3" s="30"/>
      <c r="G3" s="30"/>
      <c r="H3" s="47" t="s">
        <v>26</v>
      </c>
      <c r="I3" s="105">
        <f>PMT(C13,C15/12,C8*(1-C9))</f>
        <v>0</v>
      </c>
      <c r="J3" s="106" t="s">
        <v>27</v>
      </c>
      <c r="K3" s="30"/>
      <c r="L3" s="33"/>
      <c r="M3" s="33"/>
      <c r="N3" s="33"/>
      <c r="O3" s="33"/>
      <c r="P3" s="33"/>
      <c r="Q3" s="33"/>
      <c r="R3" s="33"/>
      <c r="S3" s="33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</row>
    <row r="4" spans="2:38" x14ac:dyDescent="0.3">
      <c r="B4" s="41"/>
      <c r="C4" s="42"/>
      <c r="D4" s="36"/>
      <c r="E4" s="30"/>
      <c r="F4" s="30"/>
      <c r="G4" s="30"/>
      <c r="H4" s="47" t="s">
        <v>28</v>
      </c>
      <c r="I4" s="107">
        <v>0</v>
      </c>
      <c r="J4" s="106"/>
      <c r="K4" s="30"/>
      <c r="L4" s="33"/>
      <c r="M4" s="33"/>
      <c r="N4" s="33"/>
      <c r="O4" s="33"/>
      <c r="P4" s="33"/>
      <c r="Q4" s="33"/>
      <c r="R4" s="33"/>
      <c r="S4" s="33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2:38" x14ac:dyDescent="0.3">
      <c r="B5" s="36" t="s">
        <v>29</v>
      </c>
      <c r="C5" s="43">
        <v>0</v>
      </c>
      <c r="D5" s="36"/>
      <c r="E5" s="30"/>
      <c r="F5" s="30"/>
      <c r="G5" s="30"/>
      <c r="H5" s="47" t="s">
        <v>30</v>
      </c>
      <c r="I5" s="107">
        <v>0</v>
      </c>
      <c r="J5" s="106" t="s">
        <v>31</v>
      </c>
      <c r="K5" s="30"/>
      <c r="L5" s="33"/>
      <c r="M5" s="33"/>
      <c r="N5" s="33"/>
      <c r="O5" s="33"/>
      <c r="P5" s="33"/>
      <c r="Q5" s="33"/>
      <c r="R5" s="33"/>
      <c r="S5" s="33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</row>
    <row r="6" spans="2:38" x14ac:dyDescent="0.3">
      <c r="B6" s="36" t="s">
        <v>32</v>
      </c>
      <c r="C6" s="44">
        <v>5.0000000000000001E-3</v>
      </c>
      <c r="D6" s="36"/>
      <c r="E6" s="30"/>
      <c r="F6" s="30"/>
      <c r="G6" s="30"/>
      <c r="H6" s="36"/>
      <c r="I6" s="45"/>
      <c r="J6" s="40"/>
      <c r="K6" s="30"/>
      <c r="L6" s="33"/>
      <c r="M6" s="33"/>
      <c r="N6" s="33"/>
      <c r="O6" s="33"/>
      <c r="P6" s="33"/>
      <c r="Q6" s="33"/>
      <c r="R6" s="33"/>
      <c r="S6" s="33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</row>
    <row r="7" spans="2:38" x14ac:dyDescent="0.3">
      <c r="B7" s="36" t="s">
        <v>33</v>
      </c>
      <c r="C7" s="39">
        <f>'Curva di costo specifico'!C7</f>
        <v>170000</v>
      </c>
      <c r="D7" s="36"/>
      <c r="E7" s="30"/>
      <c r="F7" s="30"/>
      <c r="G7" s="30"/>
      <c r="H7" s="36" t="s">
        <v>34</v>
      </c>
      <c r="I7" s="45">
        <v>9.6000000000000002E-2</v>
      </c>
      <c r="J7" s="40" t="s">
        <v>31</v>
      </c>
      <c r="K7" s="30"/>
      <c r="L7" s="33"/>
      <c r="M7" s="33"/>
      <c r="N7" s="33"/>
      <c r="O7" s="33"/>
      <c r="P7" s="33"/>
      <c r="Q7" s="33"/>
      <c r="R7" s="33"/>
      <c r="S7" s="33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</row>
    <row r="8" spans="2:38" x14ac:dyDescent="0.3">
      <c r="B8" s="36" t="s">
        <v>35</v>
      </c>
      <c r="C8" s="39">
        <f>C7</f>
        <v>170000</v>
      </c>
      <c r="D8" s="36" t="s">
        <v>27</v>
      </c>
      <c r="E8" s="30"/>
      <c r="F8" s="30"/>
      <c r="G8" s="30"/>
      <c r="H8" s="36" t="s">
        <v>36</v>
      </c>
      <c r="I8" s="44">
        <v>0.24</v>
      </c>
      <c r="J8" s="40"/>
      <c r="K8" s="30"/>
      <c r="L8" s="33"/>
      <c r="M8" s="33"/>
      <c r="N8" s="33"/>
      <c r="O8" s="33"/>
      <c r="P8" s="33"/>
      <c r="Q8" s="33"/>
      <c r="R8" s="33"/>
      <c r="S8" s="33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</row>
    <row r="9" spans="2:38" x14ac:dyDescent="0.3">
      <c r="B9" s="36"/>
      <c r="C9" s="46">
        <v>1</v>
      </c>
      <c r="D9" s="36"/>
      <c r="E9" s="30"/>
      <c r="F9" s="30"/>
      <c r="G9" s="30"/>
      <c r="H9" s="36" t="s">
        <v>37</v>
      </c>
      <c r="I9" s="44">
        <v>3.9E-2</v>
      </c>
      <c r="J9" s="40"/>
      <c r="K9" s="30"/>
      <c r="L9" s="33"/>
      <c r="M9" s="33"/>
      <c r="N9" s="33"/>
      <c r="O9" s="33"/>
      <c r="P9" s="33"/>
      <c r="Q9" s="33"/>
      <c r="R9" s="33"/>
      <c r="S9" s="33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</row>
    <row r="10" spans="2:38" x14ac:dyDescent="0.3">
      <c r="B10" s="36" t="s">
        <v>38</v>
      </c>
      <c r="C10" s="39">
        <f>+C8*C9</f>
        <v>170000</v>
      </c>
      <c r="D10" s="36"/>
      <c r="E10" s="30">
        <v>30</v>
      </c>
      <c r="F10" s="30" t="s">
        <v>39</v>
      </c>
      <c r="G10" s="30"/>
      <c r="H10" s="36" t="s">
        <v>40</v>
      </c>
      <c r="I10" s="44">
        <v>1.06E-2</v>
      </c>
      <c r="J10" s="40"/>
      <c r="K10" s="30"/>
      <c r="L10" s="33"/>
      <c r="M10" s="33"/>
      <c r="N10" s="33"/>
      <c r="O10" s="33"/>
      <c r="P10" s="33"/>
      <c r="Q10" s="33"/>
      <c r="R10" s="33"/>
      <c r="S10" s="33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</row>
    <row r="11" spans="2:38" x14ac:dyDescent="0.3">
      <c r="B11" s="47" t="s">
        <v>41</v>
      </c>
      <c r="C11" s="48">
        <v>5.0000000000000001E-3</v>
      </c>
      <c r="D11" s="49" t="s">
        <v>42</v>
      </c>
      <c r="E11" s="101"/>
      <c r="G11" s="30"/>
      <c r="H11" s="50"/>
      <c r="I11" s="30"/>
      <c r="J11" s="30"/>
      <c r="K11" s="30"/>
      <c r="L11" s="33"/>
      <c r="M11" s="33"/>
      <c r="N11" s="33"/>
      <c r="O11" s="33"/>
      <c r="P11" s="33"/>
      <c r="Q11" s="33"/>
      <c r="R11" s="33"/>
      <c r="S11" s="33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</row>
    <row r="12" spans="2:38" x14ac:dyDescent="0.3">
      <c r="B12" s="47" t="s">
        <v>43</v>
      </c>
      <c r="C12" s="48">
        <v>0.02</v>
      </c>
      <c r="D12" s="47"/>
      <c r="E12" s="102"/>
      <c r="F12" s="30"/>
      <c r="G12" s="51"/>
      <c r="H12" s="50" t="s">
        <v>44</v>
      </c>
      <c r="I12" s="29">
        <f>0.012</f>
        <v>1.2E-2</v>
      </c>
      <c r="J12" s="30"/>
      <c r="K12" s="30"/>
      <c r="L12" s="33"/>
      <c r="M12" s="33"/>
      <c r="N12" s="33"/>
      <c r="O12" s="33"/>
      <c r="P12" s="33"/>
      <c r="Q12" s="33"/>
      <c r="R12" s="33"/>
      <c r="S12" s="33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</row>
    <row r="13" spans="2:38" x14ac:dyDescent="0.3">
      <c r="B13" s="47" t="s">
        <v>45</v>
      </c>
      <c r="C13" s="48">
        <f>C11+C12</f>
        <v>2.5000000000000001E-2</v>
      </c>
      <c r="D13" s="47"/>
      <c r="E13" s="102"/>
      <c r="F13" s="30"/>
      <c r="G13" s="30"/>
      <c r="H13" s="30"/>
      <c r="I13" s="52"/>
      <c r="J13" s="30"/>
      <c r="K13" s="30"/>
      <c r="L13" s="33"/>
      <c r="M13" s="33"/>
      <c r="N13" s="33"/>
      <c r="O13" s="33"/>
      <c r="P13" s="33"/>
      <c r="Q13" s="33"/>
      <c r="R13" s="33"/>
      <c r="S13" s="33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</row>
    <row r="14" spans="2:38" x14ac:dyDescent="0.3">
      <c r="B14" s="47" t="s">
        <v>46</v>
      </c>
      <c r="C14" s="48">
        <v>5.5E-2</v>
      </c>
      <c r="D14" s="47"/>
      <c r="E14" s="102"/>
      <c r="F14" s="30"/>
      <c r="G14" s="53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</row>
    <row r="15" spans="2:38" x14ac:dyDescent="0.3">
      <c r="B15" s="47" t="s">
        <v>47</v>
      </c>
      <c r="C15" s="47">
        <f>12*E15</f>
        <v>180</v>
      </c>
      <c r="D15" s="47" t="s">
        <v>48</v>
      </c>
      <c r="E15" s="102">
        <v>15</v>
      </c>
      <c r="F15" s="30" t="s">
        <v>39</v>
      </c>
      <c r="G15" s="30"/>
      <c r="H15" s="30"/>
      <c r="I15" s="53"/>
      <c r="J15" s="30"/>
      <c r="K15" s="54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</row>
    <row r="16" spans="2:38" x14ac:dyDescent="0.3">
      <c r="B16" s="47" t="s">
        <v>49</v>
      </c>
      <c r="C16" s="47">
        <f>+C15+36*0</f>
        <v>180</v>
      </c>
      <c r="D16" s="47" t="s">
        <v>48</v>
      </c>
      <c r="E16" s="103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</row>
    <row r="17" spans="2:38" x14ac:dyDescent="0.3">
      <c r="B17" s="103"/>
      <c r="C17" s="104"/>
      <c r="D17" s="103"/>
      <c r="E17" s="103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</row>
    <row r="18" spans="2:38" ht="17.399999999999999" x14ac:dyDescent="0.35">
      <c r="B18" s="55" t="s">
        <v>50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</row>
    <row r="19" spans="2:38" ht="17.399999999999999" x14ac:dyDescent="0.35">
      <c r="B19" s="55"/>
      <c r="C19" s="29"/>
      <c r="D19" s="56"/>
      <c r="E19" s="56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</row>
    <row r="20" spans="2:38" ht="17.399999999999999" x14ac:dyDescent="0.35">
      <c r="B20" s="55"/>
      <c r="C20" s="29"/>
      <c r="D20" s="56"/>
      <c r="E20" s="56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</row>
    <row r="21" spans="2:38" x14ac:dyDescent="0.3">
      <c r="B21" s="57"/>
      <c r="C21" s="29"/>
      <c r="D21" s="56"/>
      <c r="E21" s="56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spans="2:38" x14ac:dyDescent="0.3">
      <c r="B22" s="5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</row>
    <row r="23" spans="2:38" x14ac:dyDescent="0.3">
      <c r="B23" s="30"/>
      <c r="C23" s="30"/>
      <c r="D23" s="30"/>
      <c r="E23" s="30"/>
      <c r="F23" s="58">
        <v>0</v>
      </c>
      <c r="G23" s="58">
        <v>1</v>
      </c>
      <c r="H23" s="58">
        <v>2</v>
      </c>
      <c r="I23" s="58">
        <v>3</v>
      </c>
      <c r="J23" s="58">
        <v>4</v>
      </c>
      <c r="K23" s="58">
        <v>5</v>
      </c>
      <c r="L23" s="58">
        <v>6</v>
      </c>
      <c r="M23" s="58">
        <v>7</v>
      </c>
      <c r="N23" s="58">
        <v>8</v>
      </c>
      <c r="O23" s="58">
        <v>9</v>
      </c>
      <c r="P23" s="58">
        <v>10</v>
      </c>
      <c r="Q23" s="58">
        <v>11</v>
      </c>
      <c r="R23" s="58">
        <v>12</v>
      </c>
      <c r="S23" s="58">
        <v>13</v>
      </c>
      <c r="T23" s="58">
        <v>14</v>
      </c>
      <c r="U23" s="58">
        <v>15</v>
      </c>
      <c r="V23" s="58">
        <v>16</v>
      </c>
      <c r="W23" s="58">
        <v>17</v>
      </c>
      <c r="X23" s="58">
        <v>18</v>
      </c>
      <c r="Y23" s="58">
        <v>19</v>
      </c>
      <c r="Z23" s="58">
        <v>20</v>
      </c>
      <c r="AA23" s="58">
        <v>21</v>
      </c>
      <c r="AB23" s="58">
        <v>22</v>
      </c>
      <c r="AC23" s="58">
        <v>23</v>
      </c>
      <c r="AD23" s="58">
        <v>24</v>
      </c>
      <c r="AE23" s="58">
        <v>25</v>
      </c>
      <c r="AF23" s="58">
        <v>26</v>
      </c>
      <c r="AG23" s="58">
        <v>27</v>
      </c>
      <c r="AH23" s="58">
        <v>28</v>
      </c>
      <c r="AI23" s="58">
        <v>29</v>
      </c>
      <c r="AJ23" s="58">
        <v>30</v>
      </c>
      <c r="AK23" s="58"/>
      <c r="AL23" s="30"/>
    </row>
    <row r="24" spans="2:38" ht="15.6" x14ac:dyDescent="0.3">
      <c r="B24" s="59" t="s">
        <v>51</v>
      </c>
      <c r="C24" s="60"/>
      <c r="D24" s="60"/>
      <c r="E24" s="60"/>
      <c r="F24" s="61">
        <v>2025</v>
      </c>
      <c r="G24" s="61">
        <f>+F24+1</f>
        <v>2026</v>
      </c>
      <c r="H24" s="61">
        <f t="shared" ref="H24:AD24" si="0">+G24+1</f>
        <v>2027</v>
      </c>
      <c r="I24" s="61">
        <f t="shared" si="0"/>
        <v>2028</v>
      </c>
      <c r="J24" s="61">
        <f t="shared" si="0"/>
        <v>2029</v>
      </c>
      <c r="K24" s="61">
        <f t="shared" si="0"/>
        <v>2030</v>
      </c>
      <c r="L24" s="61">
        <f t="shared" si="0"/>
        <v>2031</v>
      </c>
      <c r="M24" s="61">
        <f t="shared" si="0"/>
        <v>2032</v>
      </c>
      <c r="N24" s="61">
        <f t="shared" si="0"/>
        <v>2033</v>
      </c>
      <c r="O24" s="61">
        <f t="shared" si="0"/>
        <v>2034</v>
      </c>
      <c r="P24" s="61">
        <f t="shared" si="0"/>
        <v>2035</v>
      </c>
      <c r="Q24" s="61">
        <f t="shared" si="0"/>
        <v>2036</v>
      </c>
      <c r="R24" s="61">
        <f t="shared" si="0"/>
        <v>2037</v>
      </c>
      <c r="S24" s="61">
        <f t="shared" si="0"/>
        <v>2038</v>
      </c>
      <c r="T24" s="61">
        <f t="shared" si="0"/>
        <v>2039</v>
      </c>
      <c r="U24" s="61">
        <f t="shared" si="0"/>
        <v>2040</v>
      </c>
      <c r="V24" s="61">
        <f t="shared" si="0"/>
        <v>2041</v>
      </c>
      <c r="W24" s="61">
        <f t="shared" si="0"/>
        <v>2042</v>
      </c>
      <c r="X24" s="61">
        <f t="shared" si="0"/>
        <v>2043</v>
      </c>
      <c r="Y24" s="61">
        <f t="shared" si="0"/>
        <v>2044</v>
      </c>
      <c r="Z24" s="61">
        <f t="shared" si="0"/>
        <v>2045</v>
      </c>
      <c r="AA24" s="61">
        <f t="shared" si="0"/>
        <v>2046</v>
      </c>
      <c r="AB24" s="61">
        <f t="shared" si="0"/>
        <v>2047</v>
      </c>
      <c r="AC24" s="61">
        <f t="shared" si="0"/>
        <v>2048</v>
      </c>
      <c r="AD24" s="61">
        <f t="shared" si="0"/>
        <v>2049</v>
      </c>
      <c r="AE24" s="61">
        <f t="shared" ref="AE24:AJ24" si="1">+AD24+1</f>
        <v>2050</v>
      </c>
      <c r="AF24" s="61">
        <f t="shared" si="1"/>
        <v>2051</v>
      </c>
      <c r="AG24" s="61">
        <f t="shared" si="1"/>
        <v>2052</v>
      </c>
      <c r="AH24" s="61">
        <f t="shared" si="1"/>
        <v>2053</v>
      </c>
      <c r="AI24" s="61">
        <f t="shared" si="1"/>
        <v>2054</v>
      </c>
      <c r="AJ24" s="61">
        <f t="shared" si="1"/>
        <v>2055</v>
      </c>
      <c r="AK24" s="61" t="s">
        <v>52</v>
      </c>
      <c r="AL24" s="62"/>
    </row>
    <row r="25" spans="2:38" x14ac:dyDescent="0.3"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30"/>
    </row>
    <row r="26" spans="2:38" x14ac:dyDescent="0.3">
      <c r="B26" s="40" t="s">
        <v>53</v>
      </c>
      <c r="C26" s="40"/>
      <c r="D26" s="40"/>
      <c r="E26" s="64"/>
      <c r="F26" s="65" t="s">
        <v>54</v>
      </c>
      <c r="G26" s="64">
        <f>'Brumeri-Finiere,Pietrastretta'!R175</f>
        <v>66079.460815416998</v>
      </c>
      <c r="H26" s="66">
        <f>G26</f>
        <v>66079.460815416998</v>
      </c>
      <c r="I26" s="66">
        <f t="shared" ref="I26:AD26" si="2">H26</f>
        <v>66079.460815416998</v>
      </c>
      <c r="J26" s="66">
        <f t="shared" si="2"/>
        <v>66079.460815416998</v>
      </c>
      <c r="K26" s="66">
        <f t="shared" si="2"/>
        <v>66079.460815416998</v>
      </c>
      <c r="L26" s="66">
        <f t="shared" si="2"/>
        <v>66079.460815416998</v>
      </c>
      <c r="M26" s="66">
        <f t="shared" si="2"/>
        <v>66079.460815416998</v>
      </c>
      <c r="N26" s="66">
        <f t="shared" si="2"/>
        <v>66079.460815416998</v>
      </c>
      <c r="O26" s="66">
        <f t="shared" si="2"/>
        <v>66079.460815416998</v>
      </c>
      <c r="P26" s="66">
        <f t="shared" si="2"/>
        <v>66079.460815416998</v>
      </c>
      <c r="Q26" s="66">
        <f t="shared" si="2"/>
        <v>66079.460815416998</v>
      </c>
      <c r="R26" s="66">
        <f t="shared" si="2"/>
        <v>66079.460815416998</v>
      </c>
      <c r="S26" s="66">
        <f t="shared" si="2"/>
        <v>66079.460815416998</v>
      </c>
      <c r="T26" s="66">
        <f t="shared" si="2"/>
        <v>66079.460815416998</v>
      </c>
      <c r="U26" s="66">
        <f t="shared" si="2"/>
        <v>66079.460815416998</v>
      </c>
      <c r="V26" s="66">
        <f t="shared" si="2"/>
        <v>66079.460815416998</v>
      </c>
      <c r="W26" s="66">
        <f t="shared" si="2"/>
        <v>66079.460815416998</v>
      </c>
      <c r="X26" s="66">
        <f t="shared" si="2"/>
        <v>66079.460815416998</v>
      </c>
      <c r="Y26" s="66">
        <f t="shared" si="2"/>
        <v>66079.460815416998</v>
      </c>
      <c r="Z26" s="66">
        <f t="shared" si="2"/>
        <v>66079.460815416998</v>
      </c>
      <c r="AA26" s="66">
        <f t="shared" si="2"/>
        <v>66079.460815416998</v>
      </c>
      <c r="AB26" s="66">
        <f t="shared" si="2"/>
        <v>66079.460815416998</v>
      </c>
      <c r="AC26" s="66">
        <f t="shared" si="2"/>
        <v>66079.460815416998</v>
      </c>
      <c r="AD26" s="66">
        <f t="shared" si="2"/>
        <v>66079.460815416998</v>
      </c>
      <c r="AE26" s="66">
        <f t="shared" ref="AE26:AJ26" si="3">AD26</f>
        <v>66079.460815416998</v>
      </c>
      <c r="AF26" s="66">
        <f t="shared" si="3"/>
        <v>66079.460815416998</v>
      </c>
      <c r="AG26" s="66">
        <f t="shared" si="3"/>
        <v>66079.460815416998</v>
      </c>
      <c r="AH26" s="66">
        <f t="shared" si="3"/>
        <v>66079.460815416998</v>
      </c>
      <c r="AI26" s="66">
        <f t="shared" si="3"/>
        <v>66079.460815416998</v>
      </c>
      <c r="AJ26" s="66">
        <f t="shared" si="3"/>
        <v>66079.460815416998</v>
      </c>
      <c r="AK26" s="66">
        <f>SUM(G26:AJ26)</f>
        <v>1982383.8244625116</v>
      </c>
      <c r="AL26" s="30"/>
    </row>
    <row r="27" spans="2:38" x14ac:dyDescent="0.3">
      <c r="B27" s="63"/>
      <c r="C27" s="63"/>
      <c r="D27" s="63"/>
      <c r="E27" s="63"/>
      <c r="F27" s="66"/>
      <c r="G27" s="67"/>
      <c r="H27" s="67"/>
      <c r="I27" s="67"/>
      <c r="J27" s="67"/>
      <c r="K27" s="67"/>
      <c r="L27" s="67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30"/>
    </row>
    <row r="28" spans="2:38" x14ac:dyDescent="0.3">
      <c r="B28" s="63" t="s">
        <v>55</v>
      </c>
      <c r="C28" s="40"/>
      <c r="D28" s="40"/>
      <c r="E28" s="68">
        <v>5.11E-2</v>
      </c>
      <c r="F28" s="69" t="s">
        <v>31</v>
      </c>
      <c r="G28" s="70">
        <f>E28</f>
        <v>5.11E-2</v>
      </c>
      <c r="H28" s="71">
        <f t="shared" ref="H28:AD28" si="4">G28</f>
        <v>5.11E-2</v>
      </c>
      <c r="I28" s="71">
        <f t="shared" si="4"/>
        <v>5.11E-2</v>
      </c>
      <c r="J28" s="71">
        <f t="shared" si="4"/>
        <v>5.11E-2</v>
      </c>
      <c r="K28" s="71">
        <f t="shared" si="4"/>
        <v>5.11E-2</v>
      </c>
      <c r="L28" s="71">
        <f t="shared" si="4"/>
        <v>5.11E-2</v>
      </c>
      <c r="M28" s="71">
        <f t="shared" si="4"/>
        <v>5.11E-2</v>
      </c>
      <c r="N28" s="71">
        <f t="shared" si="4"/>
        <v>5.11E-2</v>
      </c>
      <c r="O28" s="71">
        <f t="shared" si="4"/>
        <v>5.11E-2</v>
      </c>
      <c r="P28" s="71">
        <f t="shared" si="4"/>
        <v>5.11E-2</v>
      </c>
      <c r="Q28" s="71">
        <f t="shared" si="4"/>
        <v>5.11E-2</v>
      </c>
      <c r="R28" s="71">
        <f t="shared" si="4"/>
        <v>5.11E-2</v>
      </c>
      <c r="S28" s="71">
        <f t="shared" si="4"/>
        <v>5.11E-2</v>
      </c>
      <c r="T28" s="71">
        <f t="shared" si="4"/>
        <v>5.11E-2</v>
      </c>
      <c r="U28" s="71">
        <f t="shared" si="4"/>
        <v>5.11E-2</v>
      </c>
      <c r="V28" s="71">
        <f t="shared" si="4"/>
        <v>5.11E-2</v>
      </c>
      <c r="W28" s="71">
        <f t="shared" si="4"/>
        <v>5.11E-2</v>
      </c>
      <c r="X28" s="71">
        <f t="shared" si="4"/>
        <v>5.11E-2</v>
      </c>
      <c r="Y28" s="71">
        <f t="shared" si="4"/>
        <v>5.11E-2</v>
      </c>
      <c r="Z28" s="71">
        <f t="shared" si="4"/>
        <v>5.11E-2</v>
      </c>
      <c r="AA28" s="71">
        <f t="shared" si="4"/>
        <v>5.11E-2</v>
      </c>
      <c r="AB28" s="71">
        <f t="shared" si="4"/>
        <v>5.11E-2</v>
      </c>
      <c r="AC28" s="71">
        <f t="shared" si="4"/>
        <v>5.11E-2</v>
      </c>
      <c r="AD28" s="71">
        <f t="shared" si="4"/>
        <v>5.11E-2</v>
      </c>
      <c r="AE28" s="71">
        <f t="shared" ref="AE28:AJ28" si="5">AD28</f>
        <v>5.11E-2</v>
      </c>
      <c r="AF28" s="71">
        <f t="shared" si="5"/>
        <v>5.11E-2</v>
      </c>
      <c r="AG28" s="71">
        <f t="shared" si="5"/>
        <v>5.11E-2</v>
      </c>
      <c r="AH28" s="71">
        <f t="shared" si="5"/>
        <v>5.11E-2</v>
      </c>
      <c r="AI28" s="71">
        <f t="shared" si="5"/>
        <v>5.11E-2</v>
      </c>
      <c r="AJ28" s="71">
        <f t="shared" si="5"/>
        <v>5.11E-2</v>
      </c>
      <c r="AK28" s="71"/>
      <c r="AL28" s="30"/>
    </row>
    <row r="29" spans="2:38" x14ac:dyDescent="0.3">
      <c r="B29" s="63"/>
      <c r="C29" s="63"/>
      <c r="D29" s="63"/>
      <c r="E29" s="63"/>
      <c r="F29" s="63"/>
      <c r="G29" s="63"/>
      <c r="H29" s="72"/>
      <c r="I29" s="72"/>
      <c r="J29" s="72"/>
      <c r="K29" s="72"/>
      <c r="L29" s="72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30"/>
    </row>
    <row r="30" spans="2:38" x14ac:dyDescent="0.3">
      <c r="B30" s="63" t="s">
        <v>56</v>
      </c>
      <c r="C30" s="40"/>
      <c r="D30" s="40"/>
      <c r="E30" s="63"/>
      <c r="F30" s="69" t="s">
        <v>27</v>
      </c>
      <c r="G30" s="66">
        <f t="shared" ref="G30:AJ30" si="6">G26*G28</f>
        <v>3376.6604476678085</v>
      </c>
      <c r="H30" s="66">
        <f t="shared" si="6"/>
        <v>3376.6604476678085</v>
      </c>
      <c r="I30" s="66">
        <f t="shared" si="6"/>
        <v>3376.6604476678085</v>
      </c>
      <c r="J30" s="66">
        <f t="shared" si="6"/>
        <v>3376.6604476678085</v>
      </c>
      <c r="K30" s="66">
        <f t="shared" si="6"/>
        <v>3376.6604476678085</v>
      </c>
      <c r="L30" s="66">
        <f t="shared" si="6"/>
        <v>3376.6604476678085</v>
      </c>
      <c r="M30" s="66">
        <f t="shared" si="6"/>
        <v>3376.6604476678085</v>
      </c>
      <c r="N30" s="66">
        <f t="shared" si="6"/>
        <v>3376.6604476678085</v>
      </c>
      <c r="O30" s="66">
        <f t="shared" si="6"/>
        <v>3376.6604476678085</v>
      </c>
      <c r="P30" s="66">
        <f t="shared" si="6"/>
        <v>3376.6604476678085</v>
      </c>
      <c r="Q30" s="66">
        <f t="shared" si="6"/>
        <v>3376.6604476678085</v>
      </c>
      <c r="R30" s="66">
        <f t="shared" si="6"/>
        <v>3376.6604476678085</v>
      </c>
      <c r="S30" s="66">
        <f t="shared" si="6"/>
        <v>3376.6604476678085</v>
      </c>
      <c r="T30" s="66">
        <f t="shared" si="6"/>
        <v>3376.6604476678085</v>
      </c>
      <c r="U30" s="66">
        <f t="shared" si="6"/>
        <v>3376.6604476678085</v>
      </c>
      <c r="V30" s="66">
        <f t="shared" si="6"/>
        <v>3376.6604476678085</v>
      </c>
      <c r="W30" s="66">
        <f t="shared" si="6"/>
        <v>3376.6604476678085</v>
      </c>
      <c r="X30" s="66">
        <f t="shared" si="6"/>
        <v>3376.6604476678085</v>
      </c>
      <c r="Y30" s="66">
        <f t="shared" si="6"/>
        <v>3376.6604476678085</v>
      </c>
      <c r="Z30" s="66">
        <f t="shared" si="6"/>
        <v>3376.6604476678085</v>
      </c>
      <c r="AA30" s="66">
        <f t="shared" si="6"/>
        <v>3376.6604476678085</v>
      </c>
      <c r="AB30" s="66">
        <f t="shared" si="6"/>
        <v>3376.6604476678085</v>
      </c>
      <c r="AC30" s="66">
        <f t="shared" si="6"/>
        <v>3376.6604476678085</v>
      </c>
      <c r="AD30" s="66">
        <f t="shared" si="6"/>
        <v>3376.6604476678085</v>
      </c>
      <c r="AE30" s="66">
        <f t="shared" si="6"/>
        <v>3376.6604476678085</v>
      </c>
      <c r="AF30" s="66">
        <f t="shared" si="6"/>
        <v>3376.6604476678085</v>
      </c>
      <c r="AG30" s="66">
        <f t="shared" si="6"/>
        <v>3376.6604476678085</v>
      </c>
      <c r="AH30" s="66">
        <f t="shared" si="6"/>
        <v>3376.6604476678085</v>
      </c>
      <c r="AI30" s="66">
        <f t="shared" si="6"/>
        <v>3376.6604476678085</v>
      </c>
      <c r="AJ30" s="66">
        <f t="shared" si="6"/>
        <v>3376.6604476678085</v>
      </c>
      <c r="AK30" s="66">
        <f>SUM(G30:AJ30)</f>
        <v>101299.81343003424</v>
      </c>
      <c r="AL30" s="30"/>
    </row>
    <row r="31" spans="2:38" ht="15" thickBot="1" x14ac:dyDescent="0.35"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30"/>
    </row>
    <row r="32" spans="2:38" x14ac:dyDescent="0.3">
      <c r="B32" s="63"/>
      <c r="C32" s="63"/>
      <c r="D32" s="63"/>
      <c r="E32" s="74"/>
      <c r="F32" s="69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30"/>
    </row>
    <row r="33" spans="2:38" x14ac:dyDescent="0.3">
      <c r="B33" s="63" t="s">
        <v>57</v>
      </c>
      <c r="C33" s="63"/>
      <c r="D33" s="63"/>
      <c r="E33" s="63"/>
      <c r="F33" s="75"/>
      <c r="G33" s="76">
        <v>0</v>
      </c>
      <c r="H33" s="76">
        <f t="shared" ref="H33:AJ33" si="7">+$C$6</f>
        <v>5.0000000000000001E-3</v>
      </c>
      <c r="I33" s="76">
        <f t="shared" si="7"/>
        <v>5.0000000000000001E-3</v>
      </c>
      <c r="J33" s="76">
        <f t="shared" si="7"/>
        <v>5.0000000000000001E-3</v>
      </c>
      <c r="K33" s="76">
        <f t="shared" si="7"/>
        <v>5.0000000000000001E-3</v>
      </c>
      <c r="L33" s="76">
        <f t="shared" si="7"/>
        <v>5.0000000000000001E-3</v>
      </c>
      <c r="M33" s="76">
        <f t="shared" si="7"/>
        <v>5.0000000000000001E-3</v>
      </c>
      <c r="N33" s="76">
        <f t="shared" si="7"/>
        <v>5.0000000000000001E-3</v>
      </c>
      <c r="O33" s="76">
        <f t="shared" si="7"/>
        <v>5.0000000000000001E-3</v>
      </c>
      <c r="P33" s="76">
        <f t="shared" si="7"/>
        <v>5.0000000000000001E-3</v>
      </c>
      <c r="Q33" s="76">
        <f t="shared" si="7"/>
        <v>5.0000000000000001E-3</v>
      </c>
      <c r="R33" s="76">
        <f t="shared" si="7"/>
        <v>5.0000000000000001E-3</v>
      </c>
      <c r="S33" s="76">
        <f t="shared" si="7"/>
        <v>5.0000000000000001E-3</v>
      </c>
      <c r="T33" s="76">
        <f t="shared" si="7"/>
        <v>5.0000000000000001E-3</v>
      </c>
      <c r="U33" s="76">
        <f t="shared" si="7"/>
        <v>5.0000000000000001E-3</v>
      </c>
      <c r="V33" s="76">
        <f t="shared" si="7"/>
        <v>5.0000000000000001E-3</v>
      </c>
      <c r="W33" s="76">
        <f t="shared" si="7"/>
        <v>5.0000000000000001E-3</v>
      </c>
      <c r="X33" s="76">
        <f t="shared" si="7"/>
        <v>5.0000000000000001E-3</v>
      </c>
      <c r="Y33" s="76">
        <f t="shared" si="7"/>
        <v>5.0000000000000001E-3</v>
      </c>
      <c r="Z33" s="76">
        <f t="shared" si="7"/>
        <v>5.0000000000000001E-3</v>
      </c>
      <c r="AA33" s="76">
        <f t="shared" si="7"/>
        <v>5.0000000000000001E-3</v>
      </c>
      <c r="AB33" s="76">
        <f t="shared" si="7"/>
        <v>5.0000000000000001E-3</v>
      </c>
      <c r="AC33" s="76">
        <f t="shared" si="7"/>
        <v>5.0000000000000001E-3</v>
      </c>
      <c r="AD33" s="76">
        <f t="shared" si="7"/>
        <v>5.0000000000000001E-3</v>
      </c>
      <c r="AE33" s="76">
        <f t="shared" si="7"/>
        <v>5.0000000000000001E-3</v>
      </c>
      <c r="AF33" s="76">
        <f t="shared" si="7"/>
        <v>5.0000000000000001E-3</v>
      </c>
      <c r="AG33" s="76">
        <f t="shared" si="7"/>
        <v>5.0000000000000001E-3</v>
      </c>
      <c r="AH33" s="76">
        <f t="shared" si="7"/>
        <v>5.0000000000000001E-3</v>
      </c>
      <c r="AI33" s="76">
        <f t="shared" si="7"/>
        <v>5.0000000000000001E-3</v>
      </c>
      <c r="AJ33" s="76">
        <f t="shared" si="7"/>
        <v>5.0000000000000001E-3</v>
      </c>
      <c r="AK33" s="76"/>
      <c r="AL33" s="30"/>
    </row>
    <row r="34" spans="2:38" x14ac:dyDescent="0.3">
      <c r="B34" s="63" t="s">
        <v>58</v>
      </c>
      <c r="C34" s="63"/>
      <c r="D34" s="63"/>
      <c r="E34" s="40"/>
      <c r="F34" s="63"/>
      <c r="G34" s="71">
        <v>1</v>
      </c>
      <c r="H34" s="71">
        <f t="shared" ref="H34:AJ34" si="8">G34*(1+$C6)</f>
        <v>1.0049999999999999</v>
      </c>
      <c r="I34" s="71">
        <f t="shared" si="8"/>
        <v>1.0100249999999997</v>
      </c>
      <c r="J34" s="71">
        <f t="shared" si="8"/>
        <v>1.0150751249999996</v>
      </c>
      <c r="K34" s="71">
        <f t="shared" si="8"/>
        <v>1.0201505006249996</v>
      </c>
      <c r="L34" s="71">
        <f t="shared" si="8"/>
        <v>1.0252512531281244</v>
      </c>
      <c r="M34" s="71">
        <f t="shared" si="8"/>
        <v>1.0303775093937648</v>
      </c>
      <c r="N34" s="71">
        <f t="shared" si="8"/>
        <v>1.0355293969407335</v>
      </c>
      <c r="O34" s="71">
        <f t="shared" si="8"/>
        <v>1.0407070439254371</v>
      </c>
      <c r="P34" s="71">
        <f t="shared" si="8"/>
        <v>1.0459105791450642</v>
      </c>
      <c r="Q34" s="71">
        <f t="shared" si="8"/>
        <v>1.0511401320407894</v>
      </c>
      <c r="R34" s="71">
        <f t="shared" si="8"/>
        <v>1.0563958327009932</v>
      </c>
      <c r="S34" s="71">
        <f t="shared" si="8"/>
        <v>1.0616778118644981</v>
      </c>
      <c r="T34" s="71">
        <f t="shared" si="8"/>
        <v>1.0669862009238205</v>
      </c>
      <c r="U34" s="71">
        <f t="shared" si="8"/>
        <v>1.0723211319284394</v>
      </c>
      <c r="V34" s="71">
        <f t="shared" si="8"/>
        <v>1.0776827375880815</v>
      </c>
      <c r="W34" s="71">
        <f t="shared" si="8"/>
        <v>1.0830711512760218</v>
      </c>
      <c r="X34" s="71">
        <f t="shared" si="8"/>
        <v>1.0884865070324019</v>
      </c>
      <c r="Y34" s="71">
        <f t="shared" si="8"/>
        <v>1.0939289395675638</v>
      </c>
      <c r="Z34" s="71">
        <f t="shared" si="8"/>
        <v>1.0993985842654015</v>
      </c>
      <c r="AA34" s="71">
        <f t="shared" si="8"/>
        <v>1.1048955771867284</v>
      </c>
      <c r="AB34" s="71">
        <f t="shared" si="8"/>
        <v>1.1104200550726619</v>
      </c>
      <c r="AC34" s="71">
        <f t="shared" si="8"/>
        <v>1.1159721553480251</v>
      </c>
      <c r="AD34" s="71">
        <f t="shared" si="8"/>
        <v>1.1215520161247652</v>
      </c>
      <c r="AE34" s="71">
        <f t="shared" si="8"/>
        <v>1.1271597762053889</v>
      </c>
      <c r="AF34" s="71">
        <f t="shared" si="8"/>
        <v>1.1327955750864156</v>
      </c>
      <c r="AG34" s="71">
        <f t="shared" si="8"/>
        <v>1.1384595529618475</v>
      </c>
      <c r="AH34" s="71">
        <f t="shared" si="8"/>
        <v>1.1441518507266566</v>
      </c>
      <c r="AI34" s="71">
        <f t="shared" si="8"/>
        <v>1.1498726099802898</v>
      </c>
      <c r="AJ34" s="71">
        <f t="shared" si="8"/>
        <v>1.1556219730301911</v>
      </c>
      <c r="AK34" s="71"/>
      <c r="AL34" s="30"/>
    </row>
    <row r="35" spans="2:38" ht="15.6" x14ac:dyDescent="0.3">
      <c r="B35" s="59" t="s">
        <v>59</v>
      </c>
      <c r="C35" s="60"/>
      <c r="D35" s="60"/>
      <c r="E35" s="60"/>
      <c r="F35" s="61" t="s">
        <v>27</v>
      </c>
      <c r="G35" s="77">
        <f>G30</f>
        <v>3376.6604476678085</v>
      </c>
      <c r="H35" s="77">
        <f t="shared" ref="H35:AJ35" si="9">H30</f>
        <v>3376.6604476678085</v>
      </c>
      <c r="I35" s="77">
        <f t="shared" si="9"/>
        <v>3376.6604476678085</v>
      </c>
      <c r="J35" s="77">
        <f t="shared" si="9"/>
        <v>3376.6604476678085</v>
      </c>
      <c r="K35" s="77">
        <f t="shared" si="9"/>
        <v>3376.6604476678085</v>
      </c>
      <c r="L35" s="77">
        <f t="shared" si="9"/>
        <v>3376.6604476678085</v>
      </c>
      <c r="M35" s="77">
        <f t="shared" si="9"/>
        <v>3376.6604476678085</v>
      </c>
      <c r="N35" s="77">
        <f t="shared" si="9"/>
        <v>3376.6604476678085</v>
      </c>
      <c r="O35" s="77">
        <f t="shared" si="9"/>
        <v>3376.6604476678085</v>
      </c>
      <c r="P35" s="77">
        <f t="shared" si="9"/>
        <v>3376.6604476678085</v>
      </c>
      <c r="Q35" s="77">
        <f t="shared" si="9"/>
        <v>3376.6604476678085</v>
      </c>
      <c r="R35" s="77">
        <f t="shared" si="9"/>
        <v>3376.6604476678085</v>
      </c>
      <c r="S35" s="77">
        <f t="shared" si="9"/>
        <v>3376.6604476678085</v>
      </c>
      <c r="T35" s="77">
        <f t="shared" si="9"/>
        <v>3376.6604476678085</v>
      </c>
      <c r="U35" s="77">
        <f t="shared" si="9"/>
        <v>3376.6604476678085</v>
      </c>
      <c r="V35" s="77">
        <f t="shared" si="9"/>
        <v>3376.6604476678085</v>
      </c>
      <c r="W35" s="77">
        <f t="shared" si="9"/>
        <v>3376.6604476678085</v>
      </c>
      <c r="X35" s="77">
        <f t="shared" si="9"/>
        <v>3376.6604476678085</v>
      </c>
      <c r="Y35" s="77">
        <f t="shared" si="9"/>
        <v>3376.6604476678085</v>
      </c>
      <c r="Z35" s="77">
        <f t="shared" si="9"/>
        <v>3376.6604476678085</v>
      </c>
      <c r="AA35" s="77">
        <f t="shared" si="9"/>
        <v>3376.6604476678085</v>
      </c>
      <c r="AB35" s="77">
        <f t="shared" si="9"/>
        <v>3376.6604476678085</v>
      </c>
      <c r="AC35" s="77">
        <f t="shared" si="9"/>
        <v>3376.6604476678085</v>
      </c>
      <c r="AD35" s="77">
        <f t="shared" si="9"/>
        <v>3376.6604476678085</v>
      </c>
      <c r="AE35" s="77">
        <f t="shared" si="9"/>
        <v>3376.6604476678085</v>
      </c>
      <c r="AF35" s="77">
        <f t="shared" si="9"/>
        <v>3376.6604476678085</v>
      </c>
      <c r="AG35" s="77">
        <f t="shared" si="9"/>
        <v>3376.6604476678085</v>
      </c>
      <c r="AH35" s="77">
        <f t="shared" si="9"/>
        <v>3376.6604476678085</v>
      </c>
      <c r="AI35" s="77">
        <f t="shared" si="9"/>
        <v>3376.6604476678085</v>
      </c>
      <c r="AJ35" s="77">
        <f t="shared" si="9"/>
        <v>3376.6604476678085</v>
      </c>
      <c r="AK35" s="77">
        <f>SUM(G35:AJ35)</f>
        <v>101299.81343003424</v>
      </c>
      <c r="AL35" s="62"/>
    </row>
    <row r="36" spans="2:38" x14ac:dyDescent="0.3">
      <c r="B36" s="63" t="s">
        <v>60</v>
      </c>
      <c r="C36" s="40"/>
      <c r="D36" s="78">
        <f>I12*G26</f>
        <v>792.95352978500398</v>
      </c>
      <c r="E36" s="79"/>
      <c r="F36" s="69" t="s">
        <v>27</v>
      </c>
      <c r="G36" s="66">
        <f t="shared" ref="G36:AJ36" si="10">$D$36*G34</f>
        <v>792.95352978500398</v>
      </c>
      <c r="H36" s="66">
        <f t="shared" si="10"/>
        <v>796.91829743392896</v>
      </c>
      <c r="I36" s="66">
        <f t="shared" si="10"/>
        <v>800.90288892109845</v>
      </c>
      <c r="J36" s="66">
        <f t="shared" si="10"/>
        <v>804.90740336570389</v>
      </c>
      <c r="K36" s="66">
        <f t="shared" si="10"/>
        <v>808.93194038253228</v>
      </c>
      <c r="L36" s="66">
        <f t="shared" si="10"/>
        <v>812.97660008444484</v>
      </c>
      <c r="M36" s="66">
        <f t="shared" si="10"/>
        <v>817.04148308486697</v>
      </c>
      <c r="N36" s="66">
        <f t="shared" si="10"/>
        <v>821.12669050029115</v>
      </c>
      <c r="O36" s="66">
        <f t="shared" si="10"/>
        <v>825.23232395279251</v>
      </c>
      <c r="P36" s="66">
        <f t="shared" si="10"/>
        <v>829.35848557255645</v>
      </c>
      <c r="Q36" s="66">
        <f t="shared" si="10"/>
        <v>833.50527800041914</v>
      </c>
      <c r="R36" s="66">
        <f t="shared" si="10"/>
        <v>837.67280439042111</v>
      </c>
      <c r="S36" s="66">
        <f t="shared" si="10"/>
        <v>841.8611684123731</v>
      </c>
      <c r="T36" s="66">
        <f t="shared" si="10"/>
        <v>846.07047425443488</v>
      </c>
      <c r="U36" s="66">
        <f t="shared" si="10"/>
        <v>850.30082662570692</v>
      </c>
      <c r="V36" s="66">
        <f t="shared" si="10"/>
        <v>854.55233075883541</v>
      </c>
      <c r="W36" s="66">
        <f t="shared" si="10"/>
        <v>858.82509241262949</v>
      </c>
      <c r="X36" s="66">
        <f t="shared" si="10"/>
        <v>863.11921787469259</v>
      </c>
      <c r="Y36" s="66">
        <f t="shared" si="10"/>
        <v>867.43481396406594</v>
      </c>
      <c r="Z36" s="66">
        <f t="shared" si="10"/>
        <v>871.77198803388626</v>
      </c>
      <c r="AA36" s="66">
        <f t="shared" si="10"/>
        <v>876.13084797405554</v>
      </c>
      <c r="AB36" s="66">
        <f t="shared" si="10"/>
        <v>880.51150221392584</v>
      </c>
      <c r="AC36" s="66">
        <f t="shared" si="10"/>
        <v>884.91405972499524</v>
      </c>
      <c r="AD36" s="66">
        <f t="shared" si="10"/>
        <v>889.33863002362023</v>
      </c>
      <c r="AE36" s="66">
        <f t="shared" si="10"/>
        <v>893.78532317373822</v>
      </c>
      <c r="AF36" s="66">
        <f t="shared" si="10"/>
        <v>898.25424978960677</v>
      </c>
      <c r="AG36" s="66">
        <f t="shared" si="10"/>
        <v>902.74552103855467</v>
      </c>
      <c r="AH36" s="66">
        <f t="shared" si="10"/>
        <v>907.25924864374736</v>
      </c>
      <c r="AI36" s="66">
        <f t="shared" si="10"/>
        <v>911.79554488696601</v>
      </c>
      <c r="AJ36" s="66">
        <f t="shared" si="10"/>
        <v>916.35452261140074</v>
      </c>
      <c r="AK36" s="66">
        <f>SUM(G36:AJ36)</f>
        <v>25596.55308789129</v>
      </c>
      <c r="AL36" s="30"/>
    </row>
    <row r="37" spans="2:38" x14ac:dyDescent="0.3">
      <c r="B37" s="63" t="s">
        <v>61</v>
      </c>
      <c r="C37" s="40"/>
      <c r="D37" s="78">
        <f>D36/2</f>
        <v>396.47676489250199</v>
      </c>
      <c r="E37" s="80"/>
      <c r="F37" s="69" t="s">
        <v>27</v>
      </c>
      <c r="G37" s="66">
        <f t="shared" ref="G37:AJ37" si="11">$D$37*G34</f>
        <v>396.47676489250199</v>
      </c>
      <c r="H37" s="66">
        <f t="shared" si="11"/>
        <v>398.45914871696448</v>
      </c>
      <c r="I37" s="66">
        <f t="shared" si="11"/>
        <v>400.45144446054923</v>
      </c>
      <c r="J37" s="66">
        <f t="shared" si="11"/>
        <v>402.45370168285194</v>
      </c>
      <c r="K37" s="66">
        <f t="shared" si="11"/>
        <v>404.46597019126614</v>
      </c>
      <c r="L37" s="66">
        <f t="shared" si="11"/>
        <v>406.48830004222242</v>
      </c>
      <c r="M37" s="66">
        <f t="shared" si="11"/>
        <v>408.52074154243348</v>
      </c>
      <c r="N37" s="66">
        <f t="shared" si="11"/>
        <v>410.56334525014557</v>
      </c>
      <c r="O37" s="66">
        <f t="shared" si="11"/>
        <v>412.61616197639626</v>
      </c>
      <c r="P37" s="66">
        <f t="shared" si="11"/>
        <v>414.67924278627822</v>
      </c>
      <c r="Q37" s="66">
        <f t="shared" si="11"/>
        <v>416.75263900020957</v>
      </c>
      <c r="R37" s="66">
        <f t="shared" si="11"/>
        <v>418.83640219521055</v>
      </c>
      <c r="S37" s="66">
        <f t="shared" si="11"/>
        <v>420.93058420618655</v>
      </c>
      <c r="T37" s="66">
        <f t="shared" si="11"/>
        <v>423.03523712721744</v>
      </c>
      <c r="U37" s="66">
        <f t="shared" si="11"/>
        <v>425.15041331285346</v>
      </c>
      <c r="V37" s="66">
        <f t="shared" si="11"/>
        <v>427.27616537941771</v>
      </c>
      <c r="W37" s="66">
        <f t="shared" si="11"/>
        <v>429.41254620631474</v>
      </c>
      <c r="X37" s="66">
        <f t="shared" si="11"/>
        <v>431.5596089373463</v>
      </c>
      <c r="Y37" s="66">
        <f t="shared" si="11"/>
        <v>433.71740698203297</v>
      </c>
      <c r="Z37" s="66">
        <f t="shared" si="11"/>
        <v>435.88599401694313</v>
      </c>
      <c r="AA37" s="66">
        <f t="shared" si="11"/>
        <v>438.06542398702777</v>
      </c>
      <c r="AB37" s="66">
        <f t="shared" si="11"/>
        <v>440.25575110696292</v>
      </c>
      <c r="AC37" s="66">
        <f t="shared" si="11"/>
        <v>442.45702986249762</v>
      </c>
      <c r="AD37" s="66">
        <f t="shared" si="11"/>
        <v>444.66931501181011</v>
      </c>
      <c r="AE37" s="66">
        <f t="shared" si="11"/>
        <v>446.89266158686911</v>
      </c>
      <c r="AF37" s="66">
        <f t="shared" si="11"/>
        <v>449.12712489480339</v>
      </c>
      <c r="AG37" s="66">
        <f t="shared" si="11"/>
        <v>451.37276051927734</v>
      </c>
      <c r="AH37" s="66">
        <f t="shared" si="11"/>
        <v>453.62962432187368</v>
      </c>
      <c r="AI37" s="66">
        <f t="shared" si="11"/>
        <v>455.89777244348301</v>
      </c>
      <c r="AJ37" s="66">
        <f t="shared" si="11"/>
        <v>458.17726130570037</v>
      </c>
      <c r="AK37" s="66">
        <f>SUM(G37:AJ37)</f>
        <v>12798.276543945645</v>
      </c>
      <c r="AL37" s="30"/>
    </row>
    <row r="38" spans="2:38" x14ac:dyDescent="0.3">
      <c r="B38" s="63" t="s">
        <v>62</v>
      </c>
      <c r="C38" s="40"/>
      <c r="D38" s="78">
        <f>D36/2</f>
        <v>396.47676489250199</v>
      </c>
      <c r="E38" s="80"/>
      <c r="F38" s="69" t="s">
        <v>27</v>
      </c>
      <c r="G38" s="66">
        <f t="shared" ref="G38:AJ38" si="12">$D$38*G34</f>
        <v>396.47676489250199</v>
      </c>
      <c r="H38" s="66">
        <f t="shared" si="12"/>
        <v>398.45914871696448</v>
      </c>
      <c r="I38" s="66">
        <f t="shared" si="12"/>
        <v>400.45144446054923</v>
      </c>
      <c r="J38" s="66">
        <f t="shared" si="12"/>
        <v>402.45370168285194</v>
      </c>
      <c r="K38" s="66">
        <f t="shared" si="12"/>
        <v>404.46597019126614</v>
      </c>
      <c r="L38" s="66">
        <f t="shared" si="12"/>
        <v>406.48830004222242</v>
      </c>
      <c r="M38" s="66">
        <f t="shared" si="12"/>
        <v>408.52074154243348</v>
      </c>
      <c r="N38" s="66">
        <f t="shared" si="12"/>
        <v>410.56334525014557</v>
      </c>
      <c r="O38" s="66">
        <f t="shared" si="12"/>
        <v>412.61616197639626</v>
      </c>
      <c r="P38" s="66">
        <f t="shared" si="12"/>
        <v>414.67924278627822</v>
      </c>
      <c r="Q38" s="66">
        <f t="shared" si="12"/>
        <v>416.75263900020957</v>
      </c>
      <c r="R38" s="66">
        <f t="shared" si="12"/>
        <v>418.83640219521055</v>
      </c>
      <c r="S38" s="66">
        <f t="shared" si="12"/>
        <v>420.93058420618655</v>
      </c>
      <c r="T38" s="66">
        <f t="shared" si="12"/>
        <v>423.03523712721744</v>
      </c>
      <c r="U38" s="66">
        <f t="shared" si="12"/>
        <v>425.15041331285346</v>
      </c>
      <c r="V38" s="66">
        <f t="shared" si="12"/>
        <v>427.27616537941771</v>
      </c>
      <c r="W38" s="66">
        <f t="shared" si="12"/>
        <v>429.41254620631474</v>
      </c>
      <c r="X38" s="66">
        <f t="shared" si="12"/>
        <v>431.5596089373463</v>
      </c>
      <c r="Y38" s="66">
        <f t="shared" si="12"/>
        <v>433.71740698203297</v>
      </c>
      <c r="Z38" s="66">
        <f t="shared" si="12"/>
        <v>435.88599401694313</v>
      </c>
      <c r="AA38" s="66">
        <f t="shared" si="12"/>
        <v>438.06542398702777</v>
      </c>
      <c r="AB38" s="66">
        <f t="shared" si="12"/>
        <v>440.25575110696292</v>
      </c>
      <c r="AC38" s="66">
        <f t="shared" si="12"/>
        <v>442.45702986249762</v>
      </c>
      <c r="AD38" s="66">
        <f t="shared" si="12"/>
        <v>444.66931501181011</v>
      </c>
      <c r="AE38" s="66">
        <f t="shared" si="12"/>
        <v>446.89266158686911</v>
      </c>
      <c r="AF38" s="66">
        <f t="shared" si="12"/>
        <v>449.12712489480339</v>
      </c>
      <c r="AG38" s="66">
        <f t="shared" si="12"/>
        <v>451.37276051927734</v>
      </c>
      <c r="AH38" s="66">
        <f t="shared" si="12"/>
        <v>453.62962432187368</v>
      </c>
      <c r="AI38" s="66">
        <f t="shared" si="12"/>
        <v>455.89777244348301</v>
      </c>
      <c r="AJ38" s="66">
        <f t="shared" si="12"/>
        <v>458.17726130570037</v>
      </c>
      <c r="AK38" s="66">
        <f>SUM(G38:AJ38)</f>
        <v>12798.276543945645</v>
      </c>
      <c r="AL38" s="30"/>
    </row>
    <row r="39" spans="2:38" x14ac:dyDescent="0.3">
      <c r="B39" s="63"/>
      <c r="C39" s="40"/>
      <c r="D39" s="78"/>
      <c r="E39" s="81"/>
      <c r="F39" s="69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30"/>
    </row>
    <row r="40" spans="2:38" ht="15.6" x14ac:dyDescent="0.3">
      <c r="B40" s="59" t="s">
        <v>63</v>
      </c>
      <c r="C40" s="60"/>
      <c r="D40" s="60"/>
      <c r="E40" s="60"/>
      <c r="F40" s="61" t="s">
        <v>27</v>
      </c>
      <c r="G40" s="77">
        <f t="shared" ref="G40:AJ40" si="13">SUM(G36:G39)</f>
        <v>1585.907059570008</v>
      </c>
      <c r="H40" s="77">
        <f t="shared" si="13"/>
        <v>1593.8365948678579</v>
      </c>
      <c r="I40" s="77">
        <f t="shared" si="13"/>
        <v>1601.8057778421969</v>
      </c>
      <c r="J40" s="77">
        <f t="shared" si="13"/>
        <v>1609.8148067314078</v>
      </c>
      <c r="K40" s="77">
        <f t="shared" si="13"/>
        <v>1617.8638807650646</v>
      </c>
      <c r="L40" s="77">
        <f t="shared" si="13"/>
        <v>1625.9532001688897</v>
      </c>
      <c r="M40" s="77">
        <f t="shared" si="13"/>
        <v>1634.0829661697339</v>
      </c>
      <c r="N40" s="77">
        <f t="shared" si="13"/>
        <v>1642.2533810005823</v>
      </c>
      <c r="O40" s="77">
        <f t="shared" si="13"/>
        <v>1650.464647905585</v>
      </c>
      <c r="P40" s="77">
        <f t="shared" si="13"/>
        <v>1658.7169711451129</v>
      </c>
      <c r="Q40" s="77">
        <f t="shared" si="13"/>
        <v>1667.0105560008383</v>
      </c>
      <c r="R40" s="77">
        <f t="shared" si="13"/>
        <v>1675.3456087808422</v>
      </c>
      <c r="S40" s="77">
        <f t="shared" si="13"/>
        <v>1683.7223368247462</v>
      </c>
      <c r="T40" s="77">
        <f t="shared" si="13"/>
        <v>1692.1409485088698</v>
      </c>
      <c r="U40" s="77">
        <f t="shared" si="13"/>
        <v>1700.6016532514138</v>
      </c>
      <c r="V40" s="77">
        <f t="shared" si="13"/>
        <v>1709.1046615176708</v>
      </c>
      <c r="W40" s="77">
        <f t="shared" si="13"/>
        <v>1717.650184825259</v>
      </c>
      <c r="X40" s="77">
        <f t="shared" si="13"/>
        <v>1726.2384357493852</v>
      </c>
      <c r="Y40" s="77">
        <f t="shared" si="13"/>
        <v>1734.8696279281319</v>
      </c>
      <c r="Z40" s="77">
        <f t="shared" si="13"/>
        <v>1743.5439760677725</v>
      </c>
      <c r="AA40" s="77">
        <f t="shared" si="13"/>
        <v>1752.2616959481111</v>
      </c>
      <c r="AB40" s="77">
        <f t="shared" si="13"/>
        <v>1761.0230044278517</v>
      </c>
      <c r="AC40" s="77">
        <f t="shared" si="13"/>
        <v>1769.8281194499905</v>
      </c>
      <c r="AD40" s="77">
        <f t="shared" si="13"/>
        <v>1778.6772600472405</v>
      </c>
      <c r="AE40" s="77">
        <f t="shared" si="13"/>
        <v>1787.5706463474764</v>
      </c>
      <c r="AF40" s="77">
        <f t="shared" si="13"/>
        <v>1796.5084995792135</v>
      </c>
      <c r="AG40" s="77">
        <f t="shared" si="13"/>
        <v>1805.4910420771093</v>
      </c>
      <c r="AH40" s="77">
        <f t="shared" si="13"/>
        <v>1814.5184972874947</v>
      </c>
      <c r="AI40" s="77">
        <f t="shared" si="13"/>
        <v>1823.591089773932</v>
      </c>
      <c r="AJ40" s="77">
        <f t="shared" si="13"/>
        <v>1832.7090452228015</v>
      </c>
      <c r="AK40" s="77">
        <f>SUM(G40:AJ40)</f>
        <v>51193.106175782581</v>
      </c>
      <c r="AL40" s="62"/>
    </row>
    <row r="41" spans="2:38" x14ac:dyDescent="0.3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2:38" ht="15.6" x14ac:dyDescent="0.3">
      <c r="B42" s="59" t="s">
        <v>64</v>
      </c>
      <c r="C42" s="60"/>
      <c r="D42" s="60"/>
      <c r="E42" s="60"/>
      <c r="F42" s="61" t="s">
        <v>27</v>
      </c>
      <c r="G42" s="77">
        <f t="shared" ref="G42:AJ42" si="14">G35-G40</f>
        <v>1790.7533880978006</v>
      </c>
      <c r="H42" s="77">
        <f t="shared" si="14"/>
        <v>1782.8238527999506</v>
      </c>
      <c r="I42" s="77">
        <f t="shared" si="14"/>
        <v>1774.8546698256116</v>
      </c>
      <c r="J42" s="77">
        <f t="shared" si="14"/>
        <v>1766.8456409364007</v>
      </c>
      <c r="K42" s="77">
        <f t="shared" si="14"/>
        <v>1758.796566902744</v>
      </c>
      <c r="L42" s="77">
        <f t="shared" si="14"/>
        <v>1750.7072474989188</v>
      </c>
      <c r="M42" s="77">
        <f t="shared" si="14"/>
        <v>1742.5774814980746</v>
      </c>
      <c r="N42" s="77">
        <f t="shared" si="14"/>
        <v>1734.4070666672262</v>
      </c>
      <c r="O42" s="77">
        <f t="shared" si="14"/>
        <v>1726.1957997622235</v>
      </c>
      <c r="P42" s="77">
        <f t="shared" si="14"/>
        <v>1717.9434765226956</v>
      </c>
      <c r="Q42" s="77">
        <f t="shared" si="14"/>
        <v>1709.6498916669702</v>
      </c>
      <c r="R42" s="77">
        <f t="shared" si="14"/>
        <v>1701.3148388869663</v>
      </c>
      <c r="S42" s="77">
        <f t="shared" si="14"/>
        <v>1692.9381108430623</v>
      </c>
      <c r="T42" s="77">
        <f t="shared" si="14"/>
        <v>1684.5194991589387</v>
      </c>
      <c r="U42" s="77">
        <f t="shared" si="14"/>
        <v>1676.0587944163947</v>
      </c>
      <c r="V42" s="77">
        <f t="shared" si="14"/>
        <v>1667.5557861501377</v>
      </c>
      <c r="W42" s="77">
        <f t="shared" si="14"/>
        <v>1659.0102628425495</v>
      </c>
      <c r="X42" s="77">
        <f t="shared" si="14"/>
        <v>1650.4220119184233</v>
      </c>
      <c r="Y42" s="77">
        <f t="shared" si="14"/>
        <v>1641.7908197396766</v>
      </c>
      <c r="Z42" s="77">
        <f t="shared" si="14"/>
        <v>1633.116471600036</v>
      </c>
      <c r="AA42" s="77">
        <f t="shared" si="14"/>
        <v>1624.3987517196974</v>
      </c>
      <c r="AB42" s="77">
        <f t="shared" si="14"/>
        <v>1615.6374432399568</v>
      </c>
      <c r="AC42" s="77">
        <f t="shared" si="14"/>
        <v>1606.832328217818</v>
      </c>
      <c r="AD42" s="77">
        <f t="shared" si="14"/>
        <v>1597.9831876205681</v>
      </c>
      <c r="AE42" s="77">
        <f t="shared" si="14"/>
        <v>1589.0898013203321</v>
      </c>
      <c r="AF42" s="77">
        <f t="shared" si="14"/>
        <v>1580.151948088595</v>
      </c>
      <c r="AG42" s="77">
        <f t="shared" si="14"/>
        <v>1571.1694055906992</v>
      </c>
      <c r="AH42" s="77">
        <f t="shared" si="14"/>
        <v>1562.1419503803138</v>
      </c>
      <c r="AI42" s="77">
        <f t="shared" si="14"/>
        <v>1553.0693578938765</v>
      </c>
      <c r="AJ42" s="77">
        <f t="shared" si="14"/>
        <v>1543.951402445007</v>
      </c>
      <c r="AK42" s="77">
        <f>SUM(G42:AJ42)</f>
        <v>50106.707254251654</v>
      </c>
      <c r="AL42" s="62"/>
    </row>
    <row r="43" spans="2:38" x14ac:dyDescent="0.3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2:38" x14ac:dyDescent="0.3">
      <c r="B44" s="63" t="s">
        <v>65</v>
      </c>
      <c r="C44" s="63"/>
      <c r="D44" s="63"/>
      <c r="E44" s="63"/>
      <c r="F44" s="69" t="s">
        <v>27</v>
      </c>
      <c r="G44" s="66">
        <f t="shared" ref="G44:AJ44" si="15">IF(G23=$E$15,$I$3/12*11,$I$3)</f>
        <v>0</v>
      </c>
      <c r="H44" s="66">
        <f t="shared" si="15"/>
        <v>0</v>
      </c>
      <c r="I44" s="66">
        <f t="shared" si="15"/>
        <v>0</v>
      </c>
      <c r="J44" s="66">
        <f t="shared" si="15"/>
        <v>0</v>
      </c>
      <c r="K44" s="66">
        <f t="shared" si="15"/>
        <v>0</v>
      </c>
      <c r="L44" s="66">
        <f t="shared" si="15"/>
        <v>0</v>
      </c>
      <c r="M44" s="66">
        <f t="shared" si="15"/>
        <v>0</v>
      </c>
      <c r="N44" s="66">
        <f t="shared" si="15"/>
        <v>0</v>
      </c>
      <c r="O44" s="66">
        <f t="shared" si="15"/>
        <v>0</v>
      </c>
      <c r="P44" s="66">
        <f t="shared" si="15"/>
        <v>0</v>
      </c>
      <c r="Q44" s="66">
        <f t="shared" si="15"/>
        <v>0</v>
      </c>
      <c r="R44" s="66">
        <f t="shared" si="15"/>
        <v>0</v>
      </c>
      <c r="S44" s="66">
        <f t="shared" si="15"/>
        <v>0</v>
      </c>
      <c r="T44" s="66">
        <f t="shared" si="15"/>
        <v>0</v>
      </c>
      <c r="U44" s="66">
        <f t="shared" si="15"/>
        <v>0</v>
      </c>
      <c r="V44" s="66">
        <f t="shared" si="15"/>
        <v>0</v>
      </c>
      <c r="W44" s="66">
        <f t="shared" si="15"/>
        <v>0</v>
      </c>
      <c r="X44" s="66">
        <f t="shared" si="15"/>
        <v>0</v>
      </c>
      <c r="Y44" s="66">
        <f t="shared" si="15"/>
        <v>0</v>
      </c>
      <c r="Z44" s="66">
        <f t="shared" si="15"/>
        <v>0</v>
      </c>
      <c r="AA44" s="66">
        <f t="shared" si="15"/>
        <v>0</v>
      </c>
      <c r="AB44" s="66">
        <f t="shared" si="15"/>
        <v>0</v>
      </c>
      <c r="AC44" s="66">
        <f t="shared" si="15"/>
        <v>0</v>
      </c>
      <c r="AD44" s="66">
        <f t="shared" si="15"/>
        <v>0</v>
      </c>
      <c r="AE44" s="66">
        <f t="shared" si="15"/>
        <v>0</v>
      </c>
      <c r="AF44" s="66">
        <f t="shared" si="15"/>
        <v>0</v>
      </c>
      <c r="AG44" s="66">
        <f t="shared" si="15"/>
        <v>0</v>
      </c>
      <c r="AH44" s="66">
        <f t="shared" si="15"/>
        <v>0</v>
      </c>
      <c r="AI44" s="66">
        <f t="shared" si="15"/>
        <v>0</v>
      </c>
      <c r="AJ44" s="66">
        <f t="shared" si="15"/>
        <v>0</v>
      </c>
      <c r="AK44" s="66">
        <v>0</v>
      </c>
      <c r="AL44" s="30"/>
    </row>
    <row r="45" spans="2:38" x14ac:dyDescent="0.3">
      <c r="B45" s="63" t="s">
        <v>66</v>
      </c>
      <c r="C45" s="63"/>
      <c r="D45" s="63"/>
      <c r="E45" s="63"/>
      <c r="F45" s="69" t="s">
        <v>27</v>
      </c>
      <c r="G45" s="66">
        <f>-$C$10/$E$10</f>
        <v>-5666.666666666667</v>
      </c>
      <c r="H45" s="66">
        <f t="shared" ref="H45:AJ45" si="16">-$C$10/$E$10</f>
        <v>-5666.666666666667</v>
      </c>
      <c r="I45" s="66">
        <f t="shared" si="16"/>
        <v>-5666.666666666667</v>
      </c>
      <c r="J45" s="66">
        <f t="shared" si="16"/>
        <v>-5666.666666666667</v>
      </c>
      <c r="K45" s="66">
        <f t="shared" si="16"/>
        <v>-5666.666666666667</v>
      </c>
      <c r="L45" s="66">
        <f t="shared" si="16"/>
        <v>-5666.666666666667</v>
      </c>
      <c r="M45" s="66">
        <f t="shared" si="16"/>
        <v>-5666.666666666667</v>
      </c>
      <c r="N45" s="66">
        <f t="shared" si="16"/>
        <v>-5666.666666666667</v>
      </c>
      <c r="O45" s="66">
        <f t="shared" si="16"/>
        <v>-5666.666666666667</v>
      </c>
      <c r="P45" s="66">
        <f t="shared" si="16"/>
        <v>-5666.666666666667</v>
      </c>
      <c r="Q45" s="66">
        <f t="shared" si="16"/>
        <v>-5666.666666666667</v>
      </c>
      <c r="R45" s="66">
        <f t="shared" si="16"/>
        <v>-5666.666666666667</v>
      </c>
      <c r="S45" s="66">
        <f t="shared" si="16"/>
        <v>-5666.666666666667</v>
      </c>
      <c r="T45" s="66">
        <f t="shared" si="16"/>
        <v>-5666.666666666667</v>
      </c>
      <c r="U45" s="66">
        <f t="shared" si="16"/>
        <v>-5666.666666666667</v>
      </c>
      <c r="V45" s="66">
        <f t="shared" si="16"/>
        <v>-5666.666666666667</v>
      </c>
      <c r="W45" s="66">
        <f t="shared" si="16"/>
        <v>-5666.666666666667</v>
      </c>
      <c r="X45" s="66">
        <f t="shared" si="16"/>
        <v>-5666.666666666667</v>
      </c>
      <c r="Y45" s="66">
        <f t="shared" si="16"/>
        <v>-5666.666666666667</v>
      </c>
      <c r="Z45" s="66">
        <f t="shared" si="16"/>
        <v>-5666.666666666667</v>
      </c>
      <c r="AA45" s="66">
        <f t="shared" si="16"/>
        <v>-5666.666666666667</v>
      </c>
      <c r="AB45" s="66">
        <f t="shared" si="16"/>
        <v>-5666.666666666667</v>
      </c>
      <c r="AC45" s="66">
        <f t="shared" si="16"/>
        <v>-5666.666666666667</v>
      </c>
      <c r="AD45" s="66">
        <f t="shared" si="16"/>
        <v>-5666.666666666667</v>
      </c>
      <c r="AE45" s="66">
        <f t="shared" si="16"/>
        <v>-5666.666666666667</v>
      </c>
      <c r="AF45" s="66">
        <f t="shared" si="16"/>
        <v>-5666.666666666667</v>
      </c>
      <c r="AG45" s="66">
        <f t="shared" si="16"/>
        <v>-5666.666666666667</v>
      </c>
      <c r="AH45" s="66">
        <f t="shared" si="16"/>
        <v>-5666.666666666667</v>
      </c>
      <c r="AI45" s="66">
        <f t="shared" si="16"/>
        <v>-5666.666666666667</v>
      </c>
      <c r="AJ45" s="66">
        <f t="shared" si="16"/>
        <v>-5666.666666666667</v>
      </c>
      <c r="AK45" s="66">
        <v>0</v>
      </c>
      <c r="AL45" s="30"/>
    </row>
    <row r="46" spans="2:38" x14ac:dyDescent="0.3">
      <c r="B46" s="63"/>
      <c r="C46" s="63"/>
      <c r="D46" s="63"/>
      <c r="E46" s="63"/>
      <c r="F46" s="69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30"/>
    </row>
    <row r="47" spans="2:38" x14ac:dyDescent="0.3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2:38" ht="15.6" x14ac:dyDescent="0.3">
      <c r="B48" s="59" t="s">
        <v>67</v>
      </c>
      <c r="C48" s="60"/>
      <c r="D48" s="60"/>
      <c r="E48" s="60"/>
      <c r="F48" s="61" t="s">
        <v>27</v>
      </c>
      <c r="G48" s="108">
        <f t="shared" ref="G48:AJ48" si="17">G42+G44+G45+G46</f>
        <v>-3875.9132785688662</v>
      </c>
      <c r="H48" s="108">
        <f t="shared" si="17"/>
        <v>-3883.8428138667164</v>
      </c>
      <c r="I48" s="108">
        <f t="shared" si="17"/>
        <v>-3891.8119968410556</v>
      </c>
      <c r="J48" s="108">
        <f t="shared" si="17"/>
        <v>-3899.8210257302662</v>
      </c>
      <c r="K48" s="108">
        <f t="shared" si="17"/>
        <v>-3907.870099763923</v>
      </c>
      <c r="L48" s="108">
        <f t="shared" si="17"/>
        <v>-3915.9594191677479</v>
      </c>
      <c r="M48" s="108">
        <f t="shared" si="17"/>
        <v>-3924.0891851685924</v>
      </c>
      <c r="N48" s="108">
        <f t="shared" si="17"/>
        <v>-3932.259599999441</v>
      </c>
      <c r="O48" s="108">
        <f t="shared" si="17"/>
        <v>-3940.4708669044435</v>
      </c>
      <c r="P48" s="108">
        <f t="shared" si="17"/>
        <v>-3948.7231901439714</v>
      </c>
      <c r="Q48" s="108">
        <f t="shared" si="17"/>
        <v>-3957.0167749996967</v>
      </c>
      <c r="R48" s="108">
        <f t="shared" si="17"/>
        <v>-3965.3518277797007</v>
      </c>
      <c r="S48" s="108">
        <f t="shared" si="17"/>
        <v>-3973.7285558236044</v>
      </c>
      <c r="T48" s="108">
        <f t="shared" si="17"/>
        <v>-3982.1471675077282</v>
      </c>
      <c r="U48" s="108">
        <f t="shared" si="17"/>
        <v>-3990.6078722502725</v>
      </c>
      <c r="V48" s="108">
        <f t="shared" si="17"/>
        <v>-3999.1108805165295</v>
      </c>
      <c r="W48" s="108">
        <f t="shared" si="17"/>
        <v>-4007.6564038241177</v>
      </c>
      <c r="X48" s="108">
        <f t="shared" si="17"/>
        <v>-4016.2446547482436</v>
      </c>
      <c r="Y48" s="108">
        <f t="shared" si="17"/>
        <v>-4024.8758469269906</v>
      </c>
      <c r="Z48" s="108">
        <f t="shared" si="17"/>
        <v>-4033.5501950666312</v>
      </c>
      <c r="AA48" s="108">
        <f t="shared" si="17"/>
        <v>-4042.2679149469695</v>
      </c>
      <c r="AB48" s="108">
        <f t="shared" si="17"/>
        <v>-4051.0292234267099</v>
      </c>
      <c r="AC48" s="108">
        <f t="shared" si="17"/>
        <v>-4059.8343384488489</v>
      </c>
      <c r="AD48" s="108">
        <f t="shared" si="17"/>
        <v>-4068.6834790460989</v>
      </c>
      <c r="AE48" s="108">
        <f t="shared" si="17"/>
        <v>-4077.5768653463347</v>
      </c>
      <c r="AF48" s="108">
        <f t="shared" si="17"/>
        <v>-4086.514718578072</v>
      </c>
      <c r="AG48" s="108">
        <f t="shared" si="17"/>
        <v>-4095.4972610759678</v>
      </c>
      <c r="AH48" s="108">
        <f t="shared" si="17"/>
        <v>-4104.5247162863534</v>
      </c>
      <c r="AI48" s="108">
        <f t="shared" si="17"/>
        <v>-4113.5973087727907</v>
      </c>
      <c r="AJ48" s="108">
        <f t="shared" si="17"/>
        <v>-4122.7152642216597</v>
      </c>
      <c r="AK48" s="108">
        <f>SUM(G48:AJ48)</f>
        <v>-119893.29274574835</v>
      </c>
      <c r="AL48" s="62"/>
    </row>
    <row r="49" spans="2:38" x14ac:dyDescent="0.3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2:38" x14ac:dyDescent="0.3">
      <c r="B50" s="63" t="s">
        <v>68</v>
      </c>
      <c r="C50" s="63"/>
      <c r="D50" s="63"/>
      <c r="E50" s="63"/>
      <c r="F50" s="65" t="s">
        <v>27</v>
      </c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>
        <f>SUM(G50:AJ50)</f>
        <v>0</v>
      </c>
      <c r="AL50" s="30"/>
    </row>
    <row r="51" spans="2:38" x14ac:dyDescent="0.3">
      <c r="B51" s="63" t="s">
        <v>69</v>
      </c>
      <c r="C51" s="63"/>
      <c r="D51" s="63"/>
      <c r="E51" s="63"/>
      <c r="F51" s="65" t="s">
        <v>27</v>
      </c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>
        <f>SUM(G51:AJ51)</f>
        <v>0</v>
      </c>
      <c r="AL51" s="30"/>
    </row>
    <row r="52" spans="2:38" ht="16.8" x14ac:dyDescent="0.4">
      <c r="B52" s="63" t="s">
        <v>40</v>
      </c>
      <c r="C52" s="63"/>
      <c r="D52" s="82"/>
      <c r="E52" s="83">
        <f>+C7/2.1*0.02*1.05*65*I10*0.05</f>
        <v>58.564999999999998</v>
      </c>
      <c r="F52" s="65" t="s">
        <v>27</v>
      </c>
      <c r="G52" s="66">
        <f>$E$52</f>
        <v>58.564999999999998</v>
      </c>
      <c r="H52" s="66">
        <f t="shared" ref="H52:AJ52" si="18">$E$52</f>
        <v>58.564999999999998</v>
      </c>
      <c r="I52" s="66">
        <f t="shared" si="18"/>
        <v>58.564999999999998</v>
      </c>
      <c r="J52" s="66">
        <f t="shared" si="18"/>
        <v>58.564999999999998</v>
      </c>
      <c r="K52" s="66">
        <f t="shared" si="18"/>
        <v>58.564999999999998</v>
      </c>
      <c r="L52" s="66">
        <f t="shared" si="18"/>
        <v>58.564999999999998</v>
      </c>
      <c r="M52" s="66">
        <f t="shared" si="18"/>
        <v>58.564999999999998</v>
      </c>
      <c r="N52" s="66">
        <f t="shared" si="18"/>
        <v>58.564999999999998</v>
      </c>
      <c r="O52" s="66">
        <f t="shared" si="18"/>
        <v>58.564999999999998</v>
      </c>
      <c r="P52" s="66">
        <f t="shared" si="18"/>
        <v>58.564999999999998</v>
      </c>
      <c r="Q52" s="66">
        <f t="shared" si="18"/>
        <v>58.564999999999998</v>
      </c>
      <c r="R52" s="66">
        <f t="shared" si="18"/>
        <v>58.564999999999998</v>
      </c>
      <c r="S52" s="66">
        <f t="shared" si="18"/>
        <v>58.564999999999998</v>
      </c>
      <c r="T52" s="66">
        <f t="shared" si="18"/>
        <v>58.564999999999998</v>
      </c>
      <c r="U52" s="66">
        <f t="shared" si="18"/>
        <v>58.564999999999998</v>
      </c>
      <c r="V52" s="66">
        <f t="shared" si="18"/>
        <v>58.564999999999998</v>
      </c>
      <c r="W52" s="66">
        <f t="shared" si="18"/>
        <v>58.564999999999998</v>
      </c>
      <c r="X52" s="66">
        <f t="shared" si="18"/>
        <v>58.564999999999998</v>
      </c>
      <c r="Y52" s="66">
        <f t="shared" si="18"/>
        <v>58.564999999999998</v>
      </c>
      <c r="Z52" s="66">
        <f t="shared" si="18"/>
        <v>58.564999999999998</v>
      </c>
      <c r="AA52" s="66">
        <f t="shared" si="18"/>
        <v>58.564999999999998</v>
      </c>
      <c r="AB52" s="66">
        <f t="shared" si="18"/>
        <v>58.564999999999998</v>
      </c>
      <c r="AC52" s="66">
        <f t="shared" si="18"/>
        <v>58.564999999999998</v>
      </c>
      <c r="AD52" s="66">
        <f t="shared" si="18"/>
        <v>58.564999999999998</v>
      </c>
      <c r="AE52" s="66">
        <f t="shared" si="18"/>
        <v>58.564999999999998</v>
      </c>
      <c r="AF52" s="66">
        <f t="shared" si="18"/>
        <v>58.564999999999998</v>
      </c>
      <c r="AG52" s="66">
        <f t="shared" si="18"/>
        <v>58.564999999999998</v>
      </c>
      <c r="AH52" s="66">
        <f t="shared" si="18"/>
        <v>58.564999999999998</v>
      </c>
      <c r="AI52" s="66">
        <f t="shared" si="18"/>
        <v>58.564999999999998</v>
      </c>
      <c r="AJ52" s="66">
        <f t="shared" si="18"/>
        <v>58.564999999999998</v>
      </c>
      <c r="AK52" s="66">
        <f>SUM(G52:AJ52)</f>
        <v>1756.9500000000012</v>
      </c>
      <c r="AL52" s="30"/>
    </row>
    <row r="53" spans="2:38" x14ac:dyDescent="0.3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2:38" ht="15.6" x14ac:dyDescent="0.3">
      <c r="B54" s="59" t="s">
        <v>70</v>
      </c>
      <c r="C54" s="60"/>
      <c r="D54" s="60"/>
      <c r="E54" s="60"/>
      <c r="F54" s="84">
        <f>-C10</f>
        <v>-170000</v>
      </c>
      <c r="G54" s="77">
        <f t="shared" ref="G54:AJ54" si="19">G48-G50-G51-G52-G45</f>
        <v>1732.1883880978007</v>
      </c>
      <c r="H54" s="77">
        <f t="shared" si="19"/>
        <v>1724.2588527999505</v>
      </c>
      <c r="I54" s="77">
        <f t="shared" si="19"/>
        <v>1716.2896698256113</v>
      </c>
      <c r="J54" s="77">
        <f t="shared" si="19"/>
        <v>1708.2806409364007</v>
      </c>
      <c r="K54" s="77">
        <f t="shared" si="19"/>
        <v>1700.2315669027439</v>
      </c>
      <c r="L54" s="77">
        <f t="shared" si="19"/>
        <v>1692.142247498919</v>
      </c>
      <c r="M54" s="77">
        <f t="shared" si="19"/>
        <v>1684.0124814980745</v>
      </c>
      <c r="N54" s="77">
        <f t="shared" si="19"/>
        <v>1675.8420666672259</v>
      </c>
      <c r="O54" s="77">
        <f t="shared" si="19"/>
        <v>1667.6307997622234</v>
      </c>
      <c r="P54" s="77">
        <f t="shared" si="19"/>
        <v>1659.3784765226956</v>
      </c>
      <c r="Q54" s="77">
        <f t="shared" si="19"/>
        <v>1651.0848916669702</v>
      </c>
      <c r="R54" s="77">
        <f t="shared" si="19"/>
        <v>1642.7498388869662</v>
      </c>
      <c r="S54" s="77">
        <f t="shared" si="19"/>
        <v>1634.3731108430625</v>
      </c>
      <c r="T54" s="77">
        <f t="shared" si="19"/>
        <v>1625.9544991589387</v>
      </c>
      <c r="U54" s="77">
        <f t="shared" si="19"/>
        <v>1617.4937944163944</v>
      </c>
      <c r="V54" s="77">
        <f t="shared" si="19"/>
        <v>1608.9907861501374</v>
      </c>
      <c r="W54" s="77">
        <f t="shared" si="19"/>
        <v>1600.4452628425493</v>
      </c>
      <c r="X54" s="77">
        <f t="shared" si="19"/>
        <v>1591.8570119184233</v>
      </c>
      <c r="Y54" s="77">
        <f t="shared" si="19"/>
        <v>1583.2258197396764</v>
      </c>
      <c r="Z54" s="77">
        <f t="shared" si="19"/>
        <v>1574.5514716000357</v>
      </c>
      <c r="AA54" s="77">
        <f t="shared" si="19"/>
        <v>1565.8337517196978</v>
      </c>
      <c r="AB54" s="77">
        <f t="shared" si="19"/>
        <v>1557.0724432399575</v>
      </c>
      <c r="AC54" s="77">
        <f t="shared" si="19"/>
        <v>1548.2673282178184</v>
      </c>
      <c r="AD54" s="77">
        <f t="shared" si="19"/>
        <v>1539.4181876205685</v>
      </c>
      <c r="AE54" s="77">
        <f t="shared" si="19"/>
        <v>1530.5248013203327</v>
      </c>
      <c r="AF54" s="77">
        <f t="shared" si="19"/>
        <v>1521.5869480885949</v>
      </c>
      <c r="AG54" s="77">
        <f t="shared" si="19"/>
        <v>1512.6044055906996</v>
      </c>
      <c r="AH54" s="77">
        <f t="shared" si="19"/>
        <v>1503.576950380314</v>
      </c>
      <c r="AI54" s="77">
        <f t="shared" si="19"/>
        <v>1494.5043578938767</v>
      </c>
      <c r="AJ54" s="77">
        <f t="shared" si="19"/>
        <v>1485.3864024450077</v>
      </c>
      <c r="AK54" s="77">
        <f>SUM(F54:AJ54)</f>
        <v>-121650.24274574834</v>
      </c>
      <c r="AL54" s="62"/>
    </row>
    <row r="55" spans="2:38" x14ac:dyDescent="0.3">
      <c r="B55" s="30"/>
      <c r="C55" s="30"/>
      <c r="D55" s="30"/>
      <c r="E55" s="30"/>
      <c r="F55" s="30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2:38" ht="15.6" x14ac:dyDescent="0.3">
      <c r="B56" s="59" t="s">
        <v>71</v>
      </c>
      <c r="C56" s="85">
        <f>+F54</f>
        <v>-170000</v>
      </c>
      <c r="D56" s="86"/>
      <c r="E56" s="86"/>
      <c r="F56" s="87"/>
      <c r="G56" s="85">
        <f>F54+G54</f>
        <v>-168267.8116119022</v>
      </c>
      <c r="H56" s="85">
        <f t="shared" ref="H56:AD56" si="20">+G56+H54</f>
        <v>-166543.55275910225</v>
      </c>
      <c r="I56" s="85">
        <f t="shared" si="20"/>
        <v>-164827.26308927665</v>
      </c>
      <c r="J56" s="85">
        <f t="shared" si="20"/>
        <v>-163118.98244834025</v>
      </c>
      <c r="K56" s="85">
        <f t="shared" si="20"/>
        <v>-161418.7508814375</v>
      </c>
      <c r="L56" s="85">
        <f t="shared" si="20"/>
        <v>-159726.60863393859</v>
      </c>
      <c r="M56" s="85">
        <f t="shared" si="20"/>
        <v>-158042.59615244053</v>
      </c>
      <c r="N56" s="85">
        <f t="shared" si="20"/>
        <v>-156366.75408577331</v>
      </c>
      <c r="O56" s="85">
        <f t="shared" si="20"/>
        <v>-154699.12328601108</v>
      </c>
      <c r="P56" s="85">
        <f t="shared" si="20"/>
        <v>-153039.74480948839</v>
      </c>
      <c r="Q56" s="85">
        <f t="shared" si="20"/>
        <v>-151388.65991782141</v>
      </c>
      <c r="R56" s="85">
        <f t="shared" si="20"/>
        <v>-149745.91007893445</v>
      </c>
      <c r="S56" s="85">
        <f t="shared" si="20"/>
        <v>-148111.53696809139</v>
      </c>
      <c r="T56" s="85">
        <f t="shared" si="20"/>
        <v>-146485.58246893244</v>
      </c>
      <c r="U56" s="85">
        <f t="shared" si="20"/>
        <v>-144868.08867451604</v>
      </c>
      <c r="V56" s="85">
        <f t="shared" si="20"/>
        <v>-143259.09788836591</v>
      </c>
      <c r="W56" s="85">
        <f t="shared" si="20"/>
        <v>-141658.65262552336</v>
      </c>
      <c r="X56" s="85">
        <f t="shared" si="20"/>
        <v>-140066.79561360495</v>
      </c>
      <c r="Y56" s="85">
        <f t="shared" si="20"/>
        <v>-138483.56979386526</v>
      </c>
      <c r="Z56" s="85">
        <f t="shared" si="20"/>
        <v>-136909.01832226521</v>
      </c>
      <c r="AA56" s="85">
        <f t="shared" si="20"/>
        <v>-135343.18457054551</v>
      </c>
      <c r="AB56" s="85">
        <f t="shared" si="20"/>
        <v>-133786.11212730556</v>
      </c>
      <c r="AC56" s="85">
        <f t="shared" si="20"/>
        <v>-132237.84479908773</v>
      </c>
      <c r="AD56" s="85">
        <f t="shared" si="20"/>
        <v>-130698.42661146716</v>
      </c>
      <c r="AE56" s="85">
        <f t="shared" ref="AE56:AJ56" si="21">+AD56+AE54</f>
        <v>-129167.90181014682</v>
      </c>
      <c r="AF56" s="85">
        <f t="shared" si="21"/>
        <v>-127646.31486205824</v>
      </c>
      <c r="AG56" s="85">
        <f t="shared" si="21"/>
        <v>-126133.71045646754</v>
      </c>
      <c r="AH56" s="85">
        <f t="shared" si="21"/>
        <v>-124630.13350608722</v>
      </c>
      <c r="AI56" s="85">
        <f t="shared" si="21"/>
        <v>-123135.62914819334</v>
      </c>
      <c r="AJ56" s="85">
        <f t="shared" si="21"/>
        <v>-121650.24274574834</v>
      </c>
      <c r="AK56" s="30"/>
      <c r="AL56" s="30"/>
    </row>
    <row r="57" spans="2:38" x14ac:dyDescent="0.3">
      <c r="B57" s="30"/>
      <c r="C57" s="30"/>
      <c r="D57" s="30"/>
      <c r="E57" s="30"/>
      <c r="F57" s="30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2:38" x14ac:dyDescent="0.3">
      <c r="B58" s="30"/>
      <c r="C58" s="30"/>
      <c r="D58" s="30"/>
      <c r="E58" s="30"/>
      <c r="F58" s="30"/>
      <c r="G58" s="3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2:38" ht="15.6" x14ac:dyDescent="0.3">
      <c r="B59" s="59" t="s">
        <v>72</v>
      </c>
      <c r="C59" s="60"/>
      <c r="D59" s="60"/>
      <c r="E59" s="60"/>
      <c r="F59" s="60"/>
      <c r="G59" s="109">
        <f>AK54</f>
        <v>-121650.24274574834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62"/>
    </row>
    <row r="60" spans="2:38" ht="15.6" x14ac:dyDescent="0.3">
      <c r="B60" s="30"/>
      <c r="C60" s="30"/>
      <c r="D60" s="30"/>
      <c r="E60" s="30"/>
      <c r="F60" s="30"/>
      <c r="G60" s="31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30"/>
    </row>
    <row r="61" spans="2:38" ht="15.6" x14ac:dyDescent="0.3">
      <c r="B61" s="30"/>
      <c r="C61" s="30"/>
      <c r="D61" s="30"/>
      <c r="E61" s="30"/>
      <c r="F61" s="30"/>
      <c r="G61" s="31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30"/>
    </row>
    <row r="62" spans="2:38" ht="15.6" x14ac:dyDescent="0.3">
      <c r="B62" s="59" t="s">
        <v>73</v>
      </c>
      <c r="C62" s="60"/>
      <c r="D62" s="60"/>
      <c r="E62" s="60"/>
      <c r="F62" s="60"/>
      <c r="G62" s="89">
        <f>G42/C8</f>
        <v>1.0533843459398827E-2</v>
      </c>
      <c r="H62" s="62"/>
      <c r="I62" s="90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5" thickBot="1" x14ac:dyDescent="0.35">
      <c r="B63" s="30"/>
      <c r="C63" s="30"/>
      <c r="D63" s="30"/>
      <c r="E63" s="30"/>
      <c r="F63" s="30"/>
      <c r="G63" s="31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</row>
    <row r="64" spans="2:38" ht="16.2" thickBot="1" x14ac:dyDescent="0.35">
      <c r="B64" s="91" t="s">
        <v>74</v>
      </c>
      <c r="C64" s="92"/>
      <c r="D64" s="92"/>
      <c r="E64" s="92"/>
      <c r="F64" s="92"/>
      <c r="G64" s="93">
        <f>G54/C10</f>
        <v>1.0189343459398828E-2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2:38" x14ac:dyDescent="0.3">
      <c r="B65" s="30"/>
      <c r="C65" s="30"/>
      <c r="D65" s="30"/>
      <c r="E65" s="30"/>
      <c r="F65" s="30"/>
      <c r="G65" s="31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</row>
    <row r="66" spans="2:38" ht="15.6" x14ac:dyDescent="0.3">
      <c r="B66" s="94" t="s">
        <v>75</v>
      </c>
      <c r="C66" s="95"/>
      <c r="D66" s="95"/>
      <c r="E66" s="95"/>
      <c r="F66" s="95"/>
      <c r="G66" s="96">
        <f>COUNTIF(G56:AJ56,"&lt;0")+1</f>
        <v>31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2:38" x14ac:dyDescent="0.3">
      <c r="B67" s="97"/>
      <c r="C67" s="98"/>
      <c r="D67" s="98"/>
      <c r="E67" s="98"/>
      <c r="F67" s="98"/>
      <c r="G67" s="99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</row>
    <row r="68" spans="2:38" x14ac:dyDescent="0.3">
      <c r="B68" s="56" t="s">
        <v>76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</row>
    <row r="69" spans="2:38" x14ac:dyDescent="0.3">
      <c r="B69" s="56" t="s">
        <v>77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</row>
    <row r="70" spans="2:38" x14ac:dyDescent="0.3">
      <c r="B70" s="56" t="s">
        <v>78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</row>
    <row r="71" spans="2:38" x14ac:dyDescent="0.3">
      <c r="B71" s="56" t="s">
        <v>79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</row>
    <row r="72" spans="2:38" x14ac:dyDescent="0.3">
      <c r="B72" s="10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</row>
    <row r="78" spans="2:38" ht="15" thickBot="1" x14ac:dyDescent="0.35"/>
    <row r="79" spans="2:38" ht="15" thickBot="1" x14ac:dyDescent="0.35">
      <c r="B79" s="168" t="s">
        <v>102</v>
      </c>
      <c r="C79" s="163" t="s">
        <v>105</v>
      </c>
      <c r="D79" s="164" t="s">
        <v>112</v>
      </c>
      <c r="E79" s="164" t="s">
        <v>113</v>
      </c>
      <c r="F79" s="164" t="s">
        <v>106</v>
      </c>
      <c r="G79" s="164" t="s">
        <v>107</v>
      </c>
      <c r="H79" s="165" t="s">
        <v>108</v>
      </c>
    </row>
    <row r="80" spans="2:38" x14ac:dyDescent="0.3">
      <c r="B80" s="166" t="s">
        <v>103</v>
      </c>
      <c r="C80" s="160">
        <v>75000</v>
      </c>
      <c r="D80" s="161">
        <v>900</v>
      </c>
      <c r="E80" s="161">
        <v>-50100</v>
      </c>
      <c r="F80" s="161" t="s">
        <v>109</v>
      </c>
      <c r="G80" s="161" t="s">
        <v>117</v>
      </c>
      <c r="H80" s="162" t="s">
        <v>110</v>
      </c>
    </row>
    <row r="81" spans="2:8" ht="15" thickBot="1" x14ac:dyDescent="0.35">
      <c r="B81" s="167" t="s">
        <v>104</v>
      </c>
      <c r="C81" s="159">
        <v>170000</v>
      </c>
      <c r="D81" s="157">
        <v>1730</v>
      </c>
      <c r="E81" s="157">
        <v>-121700</v>
      </c>
      <c r="F81" s="157" t="s">
        <v>111</v>
      </c>
      <c r="G81" s="157" t="s">
        <v>118</v>
      </c>
      <c r="H81" s="158" t="s">
        <v>110</v>
      </c>
    </row>
  </sheetData>
  <dataValidations count="1">
    <dataValidation type="list" allowBlank="1" showInputMessage="1" showErrorMessage="1" sqref="C17:C21" xr:uid="{13AFBCB6-A786-40A4-933D-01D78F6BA9B3}">
      <formula1>"180,200"</formula1>
    </dataValidation>
  </dataValidations>
  <hyperlinks>
    <hyperlink ref="D11" r:id="rId1" xr:uid="{984446F1-FDA9-4350-A4DB-16EDEAEA90BA}"/>
  </hyperlinks>
  <pageMargins left="0.7" right="0.7" top="0.75" bottom="0.75" header="0.3" footer="0.3"/>
  <pageSetup paperSize="9" orientation="portrait" horizontalDpi="1200" verticalDpi="120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Curva di costo specifico</vt:lpstr>
      <vt:lpstr>Finiere</vt:lpstr>
      <vt:lpstr>Pietrastretta</vt:lpstr>
      <vt:lpstr>Cresta-Gad</vt:lpstr>
      <vt:lpstr>Brumeri-Finiere,Pietrastretta</vt:lpstr>
      <vt:lpstr>Piano economico Cresta 20 Kw</vt:lpstr>
      <vt:lpstr>Piano economico Cresta 60 Kw</vt:lpstr>
      <vt:lpstr>Piano economico Brumeri 20 Kw</vt:lpstr>
      <vt:lpstr>Piano economico Brumeri 60 Kw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Alliegro</dc:creator>
  <cp:lastModifiedBy>Alberto</cp:lastModifiedBy>
  <dcterms:created xsi:type="dcterms:W3CDTF">2022-07-14T09:54:24Z</dcterms:created>
  <dcterms:modified xsi:type="dcterms:W3CDTF">2022-10-05T10:19:22Z</dcterms:modified>
</cp:coreProperties>
</file>